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8475" tabRatio="877" activeTab="3"/>
  </bookViews>
  <sheets>
    <sheet name="Аналитич.табл." sheetId="1" r:id="rId1"/>
    <sheet name="Приложение 3" sheetId="2" r:id="rId2"/>
    <sheet name="Приложение 4" sheetId="3" r:id="rId3"/>
    <sheet name="Приложение 9" sheetId="4" r:id="rId4"/>
    <sheet name="Лист1" sheetId="5" r:id="rId5"/>
    <sheet name="Предпринимательская" sheetId="6" r:id="rId6"/>
    <sheet name="гр.11" sheetId="7" r:id="rId7"/>
    <sheet name="Табл.2" sheetId="8" r:id="rId8"/>
    <sheet name="гр.9" sheetId="9" r:id="rId9"/>
    <sheet name="гр.10" sheetId="10" r:id="rId10"/>
    <sheet name="гр.12" sheetId="11" r:id="rId11"/>
    <sheet name="распр.субвенций" sheetId="12" r:id="rId12"/>
    <sheet name="Приложение 5" sheetId="13" r:id="rId13"/>
    <sheet name="Приложение 6" sheetId="14" r:id="rId14"/>
    <sheet name="Приложение 7 " sheetId="15" r:id="rId15"/>
    <sheet name="Приложение 8" sheetId="16" r:id="rId16"/>
    <sheet name="необесп." sheetId="17" r:id="rId17"/>
  </sheets>
  <definedNames>
    <definedName name="_xlnm.Print_Area" localSheetId="0">'Аналитич.табл.'!$A$1:$V$297</definedName>
    <definedName name="_xlnm.Print_Area" localSheetId="6">'гр.11'!$A$1:$D$72</definedName>
    <definedName name="_xlnm.Print_Area" localSheetId="10">'гр.12'!$A$1:$G$47</definedName>
    <definedName name="_xlnm.Print_Area" localSheetId="5">'Предпринимательская'!$A$1:$D$34</definedName>
    <definedName name="_xlnm.Print_Area" localSheetId="1">'Приложение 3'!$A$1:$G$63</definedName>
    <definedName name="_xlnm.Print_Area" localSheetId="2">'Приложение 4'!$A$1:$J$341</definedName>
  </definedNames>
  <calcPr fullCalcOnLoad="1"/>
</workbook>
</file>

<file path=xl/sharedStrings.xml><?xml version="1.0" encoding="utf-8"?>
<sst xmlns="http://schemas.openxmlformats.org/spreadsheetml/2006/main" count="2488" uniqueCount="970">
  <si>
    <t>На мероприятия ( день учителя -150 тыс. руб., закрытие                                    Ш военно-патриотической спартакиады "Равнение на Победу" - 106,8 тыс. руб.)</t>
  </si>
  <si>
    <t xml:space="preserve">Заместитель начальника отдела бюджетного планирования и финансирования  </t>
  </si>
  <si>
    <t>И.Е.Нежинская</t>
  </si>
  <si>
    <t>Комплексные меры противодействия злоупотреблению наркотиками и их незаконному обороту на 2008-2012годы</t>
  </si>
  <si>
    <t xml:space="preserve">МОУ  СОШ№ 1 </t>
  </si>
  <si>
    <t>Средства из резервного фонда Правительства Тюменской области на приобретение интерактивных досок (распоряжение Правительства Тюменской области от 19.07.2010 № 1007-рп)</t>
  </si>
  <si>
    <t xml:space="preserve">МОУ  СОШ№ 2 </t>
  </si>
  <si>
    <t xml:space="preserve">МОУ  СОШ № 3 </t>
  </si>
  <si>
    <t xml:space="preserve">МОУ СОШ № 4 </t>
  </si>
  <si>
    <t xml:space="preserve">МОУ  № 5 "Гимназия" </t>
  </si>
  <si>
    <t xml:space="preserve">МОУ  СОШ № 6 </t>
  </si>
  <si>
    <t xml:space="preserve">МОУ  СОШ № 7 </t>
  </si>
  <si>
    <t xml:space="preserve">МЛПУ ЦВЛД "Жемчужинка"  </t>
  </si>
  <si>
    <t>Решение Думы города от 30 января2008года №402 "О гордской целевой программе "Реализация приоритетного национального проета в сфере здравоохранения на территории гороского округа город Мегион на 2008-2010годы"</t>
  </si>
  <si>
    <t>Реализация приоритетного национального проета в сфере здравоохранения на территории гороского округа город Мегион на 2008-2010годы</t>
  </si>
  <si>
    <t>Решение Думы города от 23 ноября 2007года №384 "О городской целевой программе "Развитие агропромышленного комплекса на территории городского округа город Мегион на 2008-2010годы"</t>
  </si>
  <si>
    <t>Иные межбюджетные  трансферты,  предоставляемые  бюджету  городского  округа  город  Мегиона  на  2010 год</t>
  </si>
  <si>
    <t>Развитие агропромышленного комплекса на территории городского округа город Мегион на 2008-2010годы"</t>
  </si>
  <si>
    <t>Решение Думы города от 25 октября 2006года №241 "Создание сельскохозяйственного кооператива на территории городского округа город Мегион на 2006-2010годы"</t>
  </si>
  <si>
    <t>Создание сельскохозяйственного кооператива на территории городского округа город Мегион на 2006-2010годы</t>
  </si>
  <si>
    <t>Решение Думы города от 10 июля 2007года №481 "Поддержка и развитие малого и среднего предпринимательства на территории городского округа город Мегион на 2008-2010годы"</t>
  </si>
  <si>
    <t>Поддержка и развитие малого и среднего предпринимательства на территории городского округа город Мегион на 2008-2010годы</t>
  </si>
  <si>
    <t>Решение Думы города от 30 января 2008года №401 "О программе "Реализация приоритетного национального проета "Образование" на территории городского округа город Мегион на 2008-2011годы" (с изменениями от 26.09.2008г. №496; от 24.12.2008г. №537)</t>
  </si>
  <si>
    <t>Реализация приоритетного национального проета "Образование" на территории городского округа город Мегион на 2008-2011годы</t>
  </si>
  <si>
    <t>ОХРАНА ОКРУЖАЮЩЕЙ СРЕДЫ</t>
  </si>
  <si>
    <t>Решение Думы города от 28 марта 2008года №438 "О программе "Укрепление пожарной безопасности городского округа город Мегион на 2008-2010годы"</t>
  </si>
  <si>
    <t>Укрепление пожарной безопасности городского округа город Мегион на 2008-2010годы</t>
  </si>
  <si>
    <t>Н.А. Мартынюк</t>
  </si>
  <si>
    <t>Начальник отдела бюджетного планирования и финансирования</t>
  </si>
  <si>
    <t>Мероприятия в области информационно-коммуникационных технологий и связи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</si>
  <si>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</si>
  <si>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</si>
  <si>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перераспределение  согласно бюджетной классификации, по письмам главных распорядителей и получателей бюджетных средств</t>
  </si>
  <si>
    <t xml:space="preserve"> средства местного бюджета </t>
  </si>
  <si>
    <t>Наименование раздела , подраздела ,                                                    получателя бюджетных средств</t>
  </si>
  <si>
    <t>Общеэкономические вопросы</t>
  </si>
  <si>
    <t>Раздел, подраздел</t>
  </si>
  <si>
    <t>Сумма (тыс.руб.)</t>
  </si>
  <si>
    <t>Примечание</t>
  </si>
  <si>
    <t>.0112</t>
  </si>
  <si>
    <t>.0114</t>
  </si>
  <si>
    <t>.0502</t>
  </si>
  <si>
    <t>.0701</t>
  </si>
  <si>
    <t>.0702</t>
  </si>
  <si>
    <t>.0707</t>
  </si>
  <si>
    <t xml:space="preserve">Программа "Развитие образования Ханты-Мансийского автономного округа - Югры" на 2008-2010 годы" </t>
  </si>
  <si>
    <t xml:space="preserve">Образование </t>
  </si>
  <si>
    <t>Доступное жилье молодым - семьям в рамках федеральной программы "Жилище"</t>
  </si>
  <si>
    <t>1040200</t>
  </si>
  <si>
    <t>005</t>
  </si>
  <si>
    <t>022</t>
  </si>
  <si>
    <t>.0801</t>
  </si>
  <si>
    <t xml:space="preserve"> -окружной бюджет</t>
  </si>
  <si>
    <t xml:space="preserve"> -федеральный бюджет</t>
  </si>
  <si>
    <t>Изменения</t>
  </si>
  <si>
    <t>0980201</t>
  </si>
  <si>
    <t>0980000</t>
  </si>
  <si>
    <t>Утверждено решением Думы от 07.12.2009              № 624</t>
  </si>
  <si>
    <t>Всего</t>
  </si>
  <si>
    <t xml:space="preserve">  -МУ Центр культуры и досуга </t>
  </si>
  <si>
    <t xml:space="preserve">  -Региональный историко-культурный и экологический центр </t>
  </si>
  <si>
    <t xml:space="preserve">  -Администрация города </t>
  </si>
  <si>
    <t xml:space="preserve">Итого изменений </t>
  </si>
  <si>
    <t>Администрация города- капитальный ремонт многокв. домов за счет средств федерального бюджета</t>
  </si>
  <si>
    <t>Мероприятия по капитальному ремонту многоквартирных домов (средства округа и местного бюджета)</t>
  </si>
  <si>
    <t>МУ КС (программа "Развитие МТБ учреждений образования ХМАО-Югры", строительство школы, г.Мегион)</t>
  </si>
  <si>
    <t>Субвенции на осуществление полномочий по подготовке проведения статистических переписей</t>
  </si>
  <si>
    <t>Распоряжение главы города № 294, 310, 367  (см.расшифровку по резервному фонду)</t>
  </si>
  <si>
    <t>Субвенции на ежемесячное денежное вознаграждение за классное руководство (окружной бюджет)</t>
  </si>
  <si>
    <t>Субвенции на ежемесячное денежное вознаграждение за классное руководство (федеральный бюджет)</t>
  </si>
  <si>
    <t>Справка-уведомление ДФ ХМАО-Югры №1373 от 21.07.2010г.</t>
  </si>
  <si>
    <t>.0405</t>
  </si>
  <si>
    <t>Субсидии на реализацию программы "Развитие и модернизация жилищно-коммунального комплекса" (Биореактор)</t>
  </si>
  <si>
    <t>Справка-уведомление ДФ ХМАО-Югры №1290 от 20.07.2010г.</t>
  </si>
  <si>
    <t>Развитие МТБ дошкольных образовательных учреждений ХМАО-Югры (стр-во д/сада в пос.Высокий)</t>
  </si>
  <si>
    <t>Письмо МОУ СОШ №4 от 02.09.2010 №1173 (на оплату льготного проезда)</t>
  </si>
  <si>
    <t>.0302</t>
  </si>
  <si>
    <t xml:space="preserve">Всего </t>
  </si>
  <si>
    <t>МУ "Капитальное строительство" (капитальный ремонт)</t>
  </si>
  <si>
    <t xml:space="preserve">Мероприятия в области коммунального хозяйства </t>
  </si>
  <si>
    <t>Письмо МУ КС от 05.08.2010 №1068 (на ремонт подстанции в пос. СУ-920)</t>
  </si>
  <si>
    <t xml:space="preserve"> Субсидии на реализацию подпрограммы "Обеспечение жильем граждан, проживающих в жилых помещениях, непригодных для проживания", бюджетные инвестиции</t>
  </si>
  <si>
    <t>Развитие МТБ учреждений культуры ХМАО-Югры (стр-во дома культуры)</t>
  </si>
  <si>
    <t>Мероприятия по капитальному ремонту многоквартирных домов (средства федерального бюджета)</t>
  </si>
  <si>
    <t xml:space="preserve">Мероприятия по капитальному ремонту многоквартирных домов </t>
  </si>
  <si>
    <t>примечание</t>
  </si>
  <si>
    <t>наименование</t>
  </si>
  <si>
    <t>сумма Всего (тыс.руб)</t>
  </si>
  <si>
    <t>в том числе</t>
  </si>
  <si>
    <t>Субсидии</t>
  </si>
  <si>
    <t>Сумма - всего                                     (тыс.руб.)</t>
  </si>
  <si>
    <t>МУ ДОД ДХШ (дополнительные мероприятия, направленные на снижение напряженности на рынке труда)</t>
  </si>
  <si>
    <t>.0501</t>
  </si>
  <si>
    <t>000 90  00  00  00  00  0000  000</t>
  </si>
  <si>
    <t>000 01  00  00  00  00  0000  000</t>
  </si>
  <si>
    <t>000 01  03  00  00  00  0000  000</t>
  </si>
  <si>
    <t>000 01  03  00  00  00  0000  700</t>
  </si>
  <si>
    <t>000 01  03  00  00  04  0000  710</t>
  </si>
  <si>
    <t>000 01  03  00  00  00  0000  800</t>
  </si>
  <si>
    <t>000 01  03  00  00  04  0000  810</t>
  </si>
  <si>
    <t>000 01  06  00  00  00  0000  000</t>
  </si>
  <si>
    <t>000 01  06  05  00  00  0000  000</t>
  </si>
  <si>
    <t>000 01  06  05  00  00  0000  600</t>
  </si>
  <si>
    <t>000 01  06  05  01  00  0000  640</t>
  </si>
  <si>
    <t>На установку искусственного покрытия на хоккейном корте</t>
  </si>
  <si>
    <t xml:space="preserve"> -увеличение плановых ассигнований по распоряжению главы города  № 324 от 29.07.2010 </t>
  </si>
  <si>
    <t>На оплату услуг ОАО "ЖКУ"  по перевозке компонентов искусственного поля на спортивную площадку ФОК "Геолог"</t>
  </si>
  <si>
    <t>Служебная записка зам.главы города по социальной политике Е.Н.Тюляевой (для участия в мероприятиях 39 Всемирной шахматной олимпиады в г.Ханты-Мансийске.</t>
  </si>
  <si>
    <t>Служебная записка зам.главы города по социальной политике Е.Н.Тюляевой (уменьшение неиспользованных бюджетных ассигнований)</t>
  </si>
  <si>
    <t>Служебная записка зам.главы города по социальной политике Е.Н.Тюляевой (для организации участия воспитанников учреждений физической культуры и спорта в выездных соревнованиях)</t>
  </si>
  <si>
    <t xml:space="preserve"> -увеличение плановых ассигнований по служебной записке заместителя главы по социальной политике</t>
  </si>
  <si>
    <t>000 01  06  05  01  04  0000  640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</si>
  <si>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</si>
  <si>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</si>
  <si>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</si>
  <si>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</si>
  <si>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000 01  05  02  01  04  0000  510</t>
  </si>
  <si>
    <t>000 01  05  00  00  00  0000  600</t>
  </si>
  <si>
    <t>000 01  05  02  00  00  0000  600</t>
  </si>
  <si>
    <t>000 01  05  02  01  00  0000  610</t>
  </si>
  <si>
    <t>000 01  05  02  01  04  0000  610</t>
  </si>
  <si>
    <t>Программа "Капитального ремонта жилищного фонда городского округа город Мегион"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</si>
  <si>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издержек, субсидии юридическим лицам</t>
  </si>
  <si>
    <t xml:space="preserve">Мероприятия в области коммунального хозяйства, субсидии юридическим лицам </t>
  </si>
  <si>
    <t>Субвенции на обеспечение жильем инвалидов войны и участников боевых действий, участников ВОВ, ветеранов боевых действий, военнослужащих, членов семей погибших (умерших) участников ВОВ, инвалидов и семй, имеющих детей - инвалидов</t>
  </si>
  <si>
    <t>Выполнение функций бюджетными учреждениями</t>
  </si>
  <si>
    <t>4.1.</t>
  </si>
  <si>
    <t>4.2.</t>
  </si>
  <si>
    <t>4.3.</t>
  </si>
  <si>
    <t>Департамент муниципальной собственности (ликвидация учреждений молодежной политики)</t>
  </si>
  <si>
    <t>Развитие МТБ учреждений культуры ХМАО-Югры</t>
  </si>
  <si>
    <t>Здравоохранение, физическая культура и спорт</t>
  </si>
  <si>
    <t>Стационарная медицинская помощь</t>
  </si>
  <si>
    <t>Развитие МТБ учреждений здравоохранения ХМАО-Югры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</si>
  <si>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</si>
  <si>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</si>
  <si>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 xml:space="preserve">Программа "Развитие образования Ханты-Мансийского автономного округа - Югры" на 2008-2010 годы;городская программа "Реализация приоритетного нацпроекта "Образование", в том числе: </t>
  </si>
  <si>
    <t>Обеспечение проведения выборов и референдумов</t>
  </si>
  <si>
    <t>Администрация (Субвенции на участие в программе "Социально-экономическое развитие малочисленных народов севера")</t>
  </si>
  <si>
    <t>ДМС (Субвенции -обеспечение жильем  инвалидов войны и участников боевых действий, участников ВОВ, граждан, награжденных знаком" Жителю блокадного Ленинграда"</t>
  </si>
  <si>
    <t xml:space="preserve">Директор  департамента  финансов                                                                                                </t>
  </si>
  <si>
    <t>Другие вопросы в области здравоохранения, физической культуры и спорта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</si>
  <si>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</si>
  <si>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(окруж.бюджет)</t>
  </si>
  <si>
    <t>Учредения по внешкольной работе с детьми</t>
  </si>
  <si>
    <t>Иные безвозмездные и безвозвратные перечисления</t>
  </si>
  <si>
    <t xml:space="preserve">Оздоровление детей </t>
  </si>
  <si>
    <t>Проведение мероприятий для детей и молодежи</t>
  </si>
  <si>
    <t>Центральные бухгалтерии, учебно-методические кабинеты, межшкольные учебные комбинаты,группы хозяйственного обслуживания</t>
  </si>
  <si>
    <t>Субвенция на выплату компенсации части родителькой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</si>
  <si>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местного самоуправления</t>
  </si>
  <si>
    <t>Учреждения социального обслуживания населения</t>
  </si>
  <si>
    <t>Содержание ребенка в семье опекуна и приемной семье, а также оплата труда приемного родителя</t>
  </si>
  <si>
    <t>Средства на реализацию целевых программ Ханты-Мансийского автономного округа -Югры и целевых программ городского округа город Мегион на 2010 год и плановый период 2011 и 2012 годов</t>
  </si>
  <si>
    <t>тыс.руб.</t>
  </si>
  <si>
    <t>Ведомственная статья расходов</t>
  </si>
  <si>
    <t>Сумма на 2010  год</t>
  </si>
  <si>
    <t>Сумма на 2011  год</t>
  </si>
  <si>
    <t>Окружной бюджет</t>
  </si>
  <si>
    <t>Федеральный бюджет</t>
  </si>
  <si>
    <t>Итого по уведомлению</t>
  </si>
  <si>
    <t xml:space="preserve"> -перераспределено на празднование Дня города и дня работников нефтяной и газовой промышленности</t>
  </si>
  <si>
    <t>Субсидии на реализацию программы "Новая школа Югры" (устранение предписаний гостехнадзора по образовательным учрежд.)</t>
  </si>
  <si>
    <t>тыс. рублей</t>
  </si>
  <si>
    <t xml:space="preserve">Примечание: копии уведомлений см. в объяснении по доходам бюджета.                                                         </t>
  </si>
  <si>
    <t>Объем средств, формируемый в рамках  целевых программ</t>
  </si>
  <si>
    <t>Сумма на 2012  год</t>
  </si>
  <si>
    <t>003</t>
  </si>
  <si>
    <t>3.1.</t>
  </si>
  <si>
    <t>3.2.</t>
  </si>
  <si>
    <t>3.3.</t>
  </si>
  <si>
    <t>.020</t>
  </si>
  <si>
    <t>006</t>
  </si>
  <si>
    <t xml:space="preserve"> -подпрограмма "Строительство и (или) приобретение жилых помещений для предоставления на условиях социального найма, формирование маневренного фонда""</t>
  </si>
  <si>
    <t>Программа "Улучшение жилищных условий населения ХМАО-Югры"</t>
  </si>
  <si>
    <t>Субсидии на софинансирование приоритетных социально значимых расходов (газ населению за 1 полугодие -50% от произведенных расходов)</t>
  </si>
  <si>
    <t>Справка-уведомление ДФ ХМАО-Югры №1267 от 16.07.2010г.</t>
  </si>
  <si>
    <t xml:space="preserve">Субсидии на софинансирование приоритетных социально значимых расходов </t>
  </si>
  <si>
    <t>В счет возврата дебиторской задолженности в бюджет города и источников финансирования (в пределах 10%)</t>
  </si>
  <si>
    <t>По решению суда приобретение квартир (письмо ДМС от 27.08.10г.№4036 и от 01.09.2010 №4089).</t>
  </si>
  <si>
    <t>Ремонт административного здания администрации города</t>
  </si>
  <si>
    <t>Капитальный ремонт муниципальной собственности (аптека)</t>
  </si>
  <si>
    <t>Администрация (содержание муниципальной собственности)</t>
  </si>
  <si>
    <t>МУ "Капитальное строительство" (Содержание муниципальной собственности)</t>
  </si>
  <si>
    <t>Субсидии на денежные выплаты медперсоналу ФАП, врачам, фельдшерам и мед.сестрам скорой медицинской помощи (федеральный бюджет), в том числе:</t>
  </si>
  <si>
    <t>Администрация города (Субвенции на выплату единовременного пособия при всех формах устройства детей, лишенных родительского попечения, в семью (федеральный бюджет)</t>
  </si>
  <si>
    <t>Администрация города (Субвенции на предоставление и обеспечение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 ( бюджет округа)</t>
  </si>
  <si>
    <t>.003</t>
  </si>
  <si>
    <t>Администрация города (Cубвенции на выплату денежных средств на содержание ребенка,единовременных пособий и оплату труда приемных родителей, патронатных воспитателей, воспитателей детских домов семейного типа)</t>
  </si>
  <si>
    <t>Реализация государственной политики в области приватизации и управленнии государственной и муниципальной  собственностью</t>
  </si>
  <si>
    <t>ДЕПАРТАМЕНТ МУНИЦИПАЛЬНОЙ СОБСТВЕННОСТИ</t>
  </si>
  <si>
    <t>ДУМА ГОРОДА</t>
  </si>
  <si>
    <t>АДМИНИСТРАЦИЯ ГОРОДА</t>
  </si>
  <si>
    <t xml:space="preserve">ДЕПАРТАМЕНТ ФИНАНСОВ </t>
  </si>
  <si>
    <t xml:space="preserve"> -подпрограмма "Обеспечение жильем граждан, проживающих в жилых помещениях, непригодных для проживания"</t>
  </si>
  <si>
    <t>МУ КС (программа "Улучшение жилищных условий населения ХМАО-Югры")</t>
  </si>
  <si>
    <t>ДЕПАРТАМЕНТ ОБРАЗОВАНИЯ</t>
  </si>
  <si>
    <t>5222005</t>
  </si>
  <si>
    <t>430</t>
  </si>
  <si>
    <t>Администрация (Субвенции на образование и организацию деятельности комиссий по делам несовершеннолетних)</t>
  </si>
  <si>
    <t>Администрация (Субвенции на создание и обеспечение деятельности  административных комиссий)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</si>
  <si>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</si>
  <si>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Субвенции на поддержку сельскохозяйственного производства</t>
  </si>
  <si>
    <t xml:space="preserve">Мировое соглашение от 20.07.2010 (компенсация выпадающих доходов за содержание жилищного фонда) </t>
  </si>
  <si>
    <t>Департамент образования и молодежной политики (МАУ "Комбинат общественного питания социальной сферы)</t>
  </si>
  <si>
    <t>Письмо заместителя главы города по социальной политике от 08.09.2010 №269 (перераспределение средств на содержание школьных столовых на ДОиМП  для МАУ "Комбинат общественного питания учреждений социальной сферы" на 4 квартал 2010г.)</t>
  </si>
  <si>
    <t>Служебная записка зам.главы города по социальной политике Е.Н.Тюляевой (для участия в Первенстве ХМАО-Югры по хоккею с шайбой в г.Радужном)</t>
  </si>
  <si>
    <t>Управление физической культуры и спорта (Содержание)</t>
  </si>
  <si>
    <t>Управление физической культуры и спорта (Мероприятия)</t>
  </si>
  <si>
    <t>МУ "Капитальное строительство" (непрограмное строительство)</t>
  </si>
  <si>
    <t>Управление физической культуры и спорта - региональная целевая программа "Развитие физической культуры и спортаХМАО-Югре на 2006-2010 годы".</t>
  </si>
  <si>
    <t>Администрация города- программа "Содержание объектов внешнего благоустройства городского округа город Мегион на 2009 год".</t>
  </si>
  <si>
    <t>МУ "Капитальное строительство" ( строительство жилья)</t>
  </si>
  <si>
    <t>МУ"Доставка пенсий, пособий и социальных выплат" (пособия и социальные выплаты)</t>
  </si>
  <si>
    <t>2.1.</t>
  </si>
  <si>
    <t>Органы внутренних дел -всего:</t>
  </si>
  <si>
    <t>Программа "Молодеж Югры" на 2009-2011 гг (на организацию деятельности молодежных трудовых отрядов)</t>
  </si>
  <si>
    <t>Субсидии на реализацию программы "Новая школа Югры" (устранение предписаний гостехнадзора по образовательным учреждениям, общая сумма 7993,0 тыс.руб., из них по дошкольным учреждениям -3209,4 тыс.руб., по общеобразовательным 4783,6 тыс.руб.)</t>
  </si>
  <si>
    <t>Администрация города (Субвенции на составление списков кандидатов в присяжные заседатели федеральных судов общей юрисдикции в РФ)</t>
  </si>
  <si>
    <t xml:space="preserve"> -военный персонал</t>
  </si>
  <si>
    <t xml:space="preserve"> -Функционирование органов в сфере правоохранительной деятельности и обороны</t>
  </si>
  <si>
    <t xml:space="preserve"> -вещевое обеспечение</t>
  </si>
  <si>
    <t xml:space="preserve"> -социальные выплаты</t>
  </si>
  <si>
    <t>Уточненный план</t>
  </si>
  <si>
    <t>Источники финансирования дефицита бюджета - всего</t>
  </si>
  <si>
    <t>ИСТОЧНИКИ ВНУТРЕННЕГО ФИНАНСИРОВАНИЯ ДЕФИЦИТОВ  БЮДЖЕТОВ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</si>
  <si>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</si>
  <si>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</si>
  <si>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Графа 9: В счет возврата дебиторской задолженности в бюджет города и источников финансирования (в пределах 10%)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</si>
  <si>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</si>
  <si>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</si>
  <si>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</si>
  <si>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Иные источники внутреннего финансирования  дефицитов бюджетов</t>
  </si>
  <si>
    <t>Бюджетные кредиты, предоставленные внутри  страны в валюте Российской Федерации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</si>
  <si>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</si>
  <si>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</si>
  <si>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</si>
  <si>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</si>
  <si>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</si>
  <si>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 xml:space="preserve">В счет возврата дебиторской задолженности в бюджет города 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</si>
  <si>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</si>
  <si>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</si>
  <si>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</si>
  <si>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</si>
  <si>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</si>
  <si>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</si>
  <si>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</si>
  <si>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МУ Центр культуры и досуга </t>
  </si>
  <si>
    <t xml:space="preserve">Управление физической культуры и спорта </t>
  </si>
  <si>
    <t xml:space="preserve">МУ ДОД ЦДЮ "Спорт - Альтаир" </t>
  </si>
  <si>
    <t xml:space="preserve">МУ"Центр гражданского и военно-патриотического воспитания молодежи"Форпост" им. Достовалова </t>
  </si>
  <si>
    <t xml:space="preserve">Программа  "Новая школа Югры" </t>
  </si>
  <si>
    <t>Милиция общественной безопасности (муниципальная целевая программа "Комплексные мероприятия по профилактике правонарушений на территории городского округа г.Мегион")</t>
  </si>
  <si>
    <t>Сельское хозяйство и рыболовство</t>
  </si>
  <si>
    <t>Администрация города (возмещение убытков за пассажирские перевозки)</t>
  </si>
  <si>
    <t>.3.3</t>
  </si>
  <si>
    <t>.3.4</t>
  </si>
  <si>
    <t>Муниципальные целевые программы</t>
  </si>
  <si>
    <t>Реализация приоритетеного национального проекта Образование" на территории городского округа город Мегион на 2008-2010 годы"</t>
  </si>
  <si>
    <t>МУ "Капитальное строительство" (содержание)</t>
  </si>
  <si>
    <t>.4.1</t>
  </si>
  <si>
    <t>раздел</t>
  </si>
  <si>
    <t>подраздел</t>
  </si>
  <si>
    <t>.4.2</t>
  </si>
  <si>
    <t>.4.3</t>
  </si>
  <si>
    <t>Администрация города (возмещение  разницы в ценах на газ населению)</t>
  </si>
  <si>
    <t>.2.2</t>
  </si>
  <si>
    <t>Другие  вопросы  в  области образования</t>
  </si>
  <si>
    <t>.6.1</t>
  </si>
  <si>
    <t>.6.2</t>
  </si>
  <si>
    <t>Периодическая печать и издательство</t>
  </si>
  <si>
    <t>.7.1</t>
  </si>
  <si>
    <t>.7.2</t>
  </si>
  <si>
    <t>.8.1</t>
  </si>
  <si>
    <t>.7.3</t>
  </si>
  <si>
    <t xml:space="preserve"> - МЛПУ Городская больница</t>
  </si>
  <si>
    <t xml:space="preserve"> - МЛПУ Городская больница № 2</t>
  </si>
  <si>
    <t>.1.1</t>
  </si>
  <si>
    <t>.1.2</t>
  </si>
  <si>
    <t>Департамент образования и молодежной политики (летний отдых - всего)</t>
  </si>
  <si>
    <t>.1.3</t>
  </si>
  <si>
    <t>Функционирование местной администрации</t>
  </si>
  <si>
    <t>.1.4</t>
  </si>
  <si>
    <t>.1.5</t>
  </si>
  <si>
    <t xml:space="preserve">Субвенции бюджетам на осуществление полномочий по государственной регистрации актов гражданского состояния </t>
  </si>
  <si>
    <t>федеральный  бюджет</t>
  </si>
  <si>
    <t>окружной бюджет</t>
  </si>
  <si>
    <t>Выплата единовременного пособия при всех формах устройства детей, лишенных родительского попечения, в семью</t>
  </si>
  <si>
    <t>федеральный бюджет</t>
  </si>
  <si>
    <t>Мероприятия в области строительства, архитектуры и градостроительства</t>
  </si>
  <si>
    <t>Исполнитель:</t>
  </si>
  <si>
    <t>Ирина Владимировна Грига</t>
  </si>
  <si>
    <t>Директор департамента финансов</t>
  </si>
  <si>
    <t>Департамент образования и молодежной политики (Содержание аппарата управления)</t>
  </si>
  <si>
    <t>Департамент образования и молодежной политики (Содержание)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</si>
  <si>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</si>
  <si>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на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родителям, патронатным воспитателям и воспитателям детских домов семейного типа</t>
  </si>
  <si>
    <t xml:space="preserve">Предоставление социальной поддержки педагогическим работникам и иным категориям граждан, проживающих и работающих в сельской местности, рабочих поселках (поселках городского типа), по оплате жилого помещения и коммунальных услуг </t>
  </si>
  <si>
    <t xml:space="preserve">Субвенции местным бюджетам на ежемесячное денежное вознаграждение за классное руководство  </t>
  </si>
  <si>
    <t>Программа "По подготовке объектов ЖКХ  к эксплуатации в осенне-зимний период", бюджетные инвестиции</t>
  </si>
  <si>
    <t>Программа "Энергосбережение", бюджетные инвестиции</t>
  </si>
  <si>
    <t>Субвенции местным бюджетам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</si>
  <si>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Денежные выплаты медицинскому персоналу фельдшерско-акушерских пунктов, врачам, фельдшерам и медицинским сестрам скорой медицинской помощи из бюджета автономного округа </t>
  </si>
  <si>
    <t>Субвенции местным бюджетам на реализацию основных общеобразовательных программ</t>
  </si>
  <si>
    <t>Субвенции местным бюджетам на бесплатное изготовление и ремонт зубных протезов</t>
  </si>
  <si>
    <t>Субвенции местным бюджетам на обеспечение бесплатными молочными продуктами питания детей до трех лет</t>
  </si>
  <si>
    <t>Департамент образования и молодежной политики (резерв по субвенциям дошкольных  образовательных учреждений)</t>
  </si>
  <si>
    <t>Департамент образования и молодежной политики (субсидии МАОУ "СОШ №9")</t>
  </si>
  <si>
    <t>МУ "Капитальное строительство" (строительство д/садов)</t>
  </si>
  <si>
    <t>Распоряжение главы города  № 359 от 30.08.2010 (внесение изменений в план мероприятий празднования дня города,  расп. №337 от 05.08.2010)</t>
  </si>
  <si>
    <t>.6.4</t>
  </si>
  <si>
    <t>7.</t>
  </si>
  <si>
    <t>.8.0</t>
  </si>
  <si>
    <t>.8.4</t>
  </si>
  <si>
    <t>.8.5</t>
  </si>
  <si>
    <t>9.</t>
  </si>
  <si>
    <t>.9.1</t>
  </si>
  <si>
    <t>.9.2.</t>
  </si>
  <si>
    <t>.9.3</t>
  </si>
  <si>
    <t>.9.4</t>
  </si>
  <si>
    <t>.9.5</t>
  </si>
  <si>
    <t xml:space="preserve">                         -Программа "Молодеж Югры" на 2009-2011 гг </t>
  </si>
  <si>
    <t>Программа "Развитие образования Ханты-Мансийского автономного округа - Югры" на 2008-2010 годы;городская программа "Реализация приоритетного нацпроекта "Образование", в том числе по кредитополучателям:</t>
  </si>
  <si>
    <t>Администрация города- кап. ремонт многокв. домов за счет средств округа и местного бюджета</t>
  </si>
  <si>
    <t>Департамент образования и молодежной политики ("Доступное жилье молодым - семьям", федеральный бюджет)</t>
  </si>
  <si>
    <r>
      <t xml:space="preserve"> Охрана семьи и детства</t>
    </r>
    <r>
      <rPr>
        <sz val="16"/>
        <rFont val="Times New Roman"/>
        <family val="1"/>
      </rPr>
      <t>.</t>
    </r>
  </si>
  <si>
    <t>Графа 13: "Расходы осуществляемые за счет приносящей доход деятельности"</t>
  </si>
  <si>
    <t>Дополнительные мероприятия, направленные на снижение напряженности на рынке труда)</t>
  </si>
  <si>
    <t>.0401</t>
  </si>
  <si>
    <t xml:space="preserve">Распределение  дотации бюджетам на поддержку мер по обеспечению сбалансированности </t>
  </si>
  <si>
    <t>в сумме 22 548,5 тыс.рублей</t>
  </si>
  <si>
    <t xml:space="preserve">Строительство и содержание автомобильных дорог и инженерных сооружений на них в границах городских округов и поселений </t>
  </si>
  <si>
    <t>Администрация города- пр. "Содержания и текущего ремонта автомобильных дорог,  проездов и элементов обустройства улично-дорожной сети городского округа город Мегион на 2009 год".</t>
  </si>
  <si>
    <t xml:space="preserve">Развитие МТБ учреждений образования ХМАО-Югры, классное руководство </t>
  </si>
  <si>
    <t xml:space="preserve">Уменьшение плановых ассигнований по фактическому поступлению родительской платы за лагерь "Школа природы" с дневным пребыванием </t>
  </si>
  <si>
    <t>Образование и организация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</si>
  <si>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</si>
  <si>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Распоряжение главы города  № 310 от 20.07.2010  (см.расшифровку по резервному фонду).</t>
  </si>
  <si>
    <t xml:space="preserve"> -перераспределено на празднование Дня города.</t>
  </si>
  <si>
    <t>Распоряжение главы города  № 297 от 15.07.2010.</t>
  </si>
  <si>
    <t>Субвенции местным бюджетам на обеспечение прав детей-инвалидов и семей, имеющих детей-инвалидов, на образование, воспитание и обучение</t>
  </si>
  <si>
    <t>Субвенции местным бюджетам для обеспечения полномочий по проведению аттестации педагогических работников муниципальных образовательных учреждений на первую и вторую квалификационные категории</t>
  </si>
  <si>
    <t>Осуществление деятельности по опеке и попечительству</t>
  </si>
  <si>
    <t>Субвенции местным бюджетам на участие в реализации программы "Социально-экономическое развитие коренных малочисленных народов Севера Ханты-Мансийского автономного округа - Югры" на 2008-2012 годы</t>
  </si>
  <si>
    <t xml:space="preserve">Субвенции местным бюджетам на поддержку сельскохозяйственного производства </t>
  </si>
  <si>
    <t>Субвенции местным бюджетам по предоставлению учащимся муниципальных общеобразовательных учреждений завтраков и обедов</t>
  </si>
  <si>
    <t>Субвенции местным бюджетам по информационному обеспечению общеобразовательных учреждений</t>
  </si>
  <si>
    <t>Субвенции местным бюджетам на программу "Организацию отдыха, оздоровление, занятости детей  подростков  и  молодежи  на  2006-2010годы" (приобретение детских путевок  )</t>
  </si>
  <si>
    <t>Всего субвенций:</t>
  </si>
  <si>
    <t>Обеспечение деятельности финансовых органов и органов финансового контроля</t>
  </si>
  <si>
    <t>.1.6</t>
  </si>
  <si>
    <t>.1.7</t>
  </si>
  <si>
    <t>.1.8</t>
  </si>
  <si>
    <t>Управление физической культуры и спорта</t>
  </si>
  <si>
    <t>МУ "Служба спасения" (Содержание)</t>
  </si>
  <si>
    <t>Администрация города-субвенции ХМАО  ( на предоставление гарантий детям -сиротам, оставшимся без попечения родителей, летний отдых)</t>
  </si>
  <si>
    <t xml:space="preserve">Перечень целевых программ Ханты-Мансийского автономного округа - Югры </t>
  </si>
  <si>
    <t>наименование учреждений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</si>
  <si>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</si>
  <si>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Федеральные целевые программы</t>
  </si>
  <si>
    <t xml:space="preserve">Доступное жилье молодым  </t>
  </si>
  <si>
    <t>Прочие межбюджетные трансферты (наказы  избирателей  Депутатам  думы ХМАО-Югры)</t>
  </si>
  <si>
    <t>в тыс.руб.</t>
  </si>
  <si>
    <t>Реализация дополнительных мероприятий, направленных на снижение напряженности на рынке труда субъектов РФ и муниципальных образований</t>
  </si>
  <si>
    <t>Программа "Молодежь  Югры"</t>
  </si>
  <si>
    <t>Администрация города (прочие расходы)</t>
  </si>
  <si>
    <t>Администрация (Субвенции на осуществление федеральных полномочий по госрегистрации актов гражданского состояния (федеральный и окружной бюджет)</t>
  </si>
  <si>
    <t>Наименование</t>
  </si>
  <si>
    <t>Раздел</t>
  </si>
  <si>
    <t>Подраздел</t>
  </si>
  <si>
    <t>ВСЕГО</t>
  </si>
  <si>
    <t>в том числе:</t>
  </si>
  <si>
    <t>1.</t>
  </si>
  <si>
    <t>ОБЩЕГОСУДАРСТВЕННЫЕ ВОПРОСЫ</t>
  </si>
  <si>
    <t>.01</t>
  </si>
  <si>
    <t>.00</t>
  </si>
  <si>
    <t>Главы города (Содержание)</t>
  </si>
  <si>
    <t>.02</t>
  </si>
  <si>
    <t>Справка-уведомление Департамента охраны окружающей среды и экологической безопасности  ХМАО-Югры №1559 от 10.08.2010г.</t>
  </si>
  <si>
    <t>Дума города (Содержание Председателя Думы города)</t>
  </si>
  <si>
    <t>.03</t>
  </si>
  <si>
    <t>ЗДРАВООХРАНЕНИЕ,  ФИЗИЧЕСКАЯ  КУЛЬТУРА  И СПОРТ</t>
  </si>
  <si>
    <t xml:space="preserve">Комплектование книжных фондов библиотек муниципальных образований </t>
  </si>
  <si>
    <t>Доходы -всего</t>
  </si>
  <si>
    <t>Расходы -всего</t>
  </si>
  <si>
    <t>Доходы местного бюджета</t>
  </si>
  <si>
    <t xml:space="preserve">Дефицит бюджета </t>
  </si>
  <si>
    <t>Норматив дефицита бюджета (10%)</t>
  </si>
  <si>
    <t>Расчет дефицита бюджета на 2010 год</t>
  </si>
  <si>
    <t>Остатки средств бюджета на начало года</t>
  </si>
  <si>
    <t>Итого дефицит бюджета на 2010год</t>
  </si>
  <si>
    <t>Проект уточнения бюджета города</t>
  </si>
  <si>
    <t>Увеличение расходов на оплату исполнительного листа</t>
  </si>
  <si>
    <t>Источники финансирования дефицита бюджета</t>
  </si>
  <si>
    <t>Дума города (Содержание депутата Думы города осуществляющего полномочия на постоянной основе)</t>
  </si>
  <si>
    <t>к решению Думы города Мегион</t>
  </si>
  <si>
    <t>Дума города (Содержание аппарата Думы города)</t>
  </si>
  <si>
    <t>Администрация  города (Содержание)</t>
  </si>
  <si>
    <t>.04</t>
  </si>
  <si>
    <t xml:space="preserve">МУ "Капитальное строительство" </t>
  </si>
  <si>
    <t>.05</t>
  </si>
  <si>
    <t>Департамент финансов (Содержание)</t>
  </si>
  <si>
    <t>.06</t>
  </si>
  <si>
    <t>Дума города (Содержание аппарата Счетной палаты)</t>
  </si>
  <si>
    <t>Дума города (Содержание председателя, заместителя Счетной палаты)</t>
  </si>
  <si>
    <t>Департамент финансов (Обслуживание муниципального долга)</t>
  </si>
  <si>
    <t>.11</t>
  </si>
  <si>
    <t>.12</t>
  </si>
  <si>
    <t>.14</t>
  </si>
  <si>
    <t xml:space="preserve">МДОУ "Золотая рыбка" </t>
  </si>
  <si>
    <t xml:space="preserve">МДОУ "Елочка" </t>
  </si>
  <si>
    <t xml:space="preserve">МДОУ "Морозко" </t>
  </si>
  <si>
    <t xml:space="preserve">МДОУ "Крепыш" </t>
  </si>
  <si>
    <t xml:space="preserve">МДОУ "Незабудка" </t>
  </si>
  <si>
    <t xml:space="preserve">МДОУ "Буратино" </t>
  </si>
  <si>
    <t xml:space="preserve">МДОУ "Росинка" </t>
  </si>
  <si>
    <t xml:space="preserve">МДОУ "Сказка" </t>
  </si>
  <si>
    <t xml:space="preserve">МДОУ "Родничок" </t>
  </si>
  <si>
    <t xml:space="preserve">МДОУ "Белоснежка" </t>
  </si>
  <si>
    <t xml:space="preserve">МДОУ "Ласточка" </t>
  </si>
  <si>
    <t xml:space="preserve">Программа "Развитие образования Ханты-Мансийского автономного округа - Югры" на 2008-2010 годы </t>
  </si>
  <si>
    <t>Департамент образования и молодежной политики (мероприятия)</t>
  </si>
  <si>
    <t>Администрация (прочие расходы)</t>
  </si>
  <si>
    <t>МУ "Капитальное строительство" (инженерные сети)</t>
  </si>
  <si>
    <t>2.</t>
  </si>
  <si>
    <t>Итого с учетом изменений</t>
  </si>
  <si>
    <t>НАЦИОНАЛЬНАЯ  БЕЗОПАСНОСТЬ  И  ПРАВООХРАНИТЕЛЬНАЯ  ДЕЯТЕЛЬНОСТЬ</t>
  </si>
  <si>
    <t>Администрация (Мероприятия по предупреждению и ликвидации последствий ЧС и СБ)</t>
  </si>
  <si>
    <t>.09</t>
  </si>
  <si>
    <t>3.</t>
  </si>
  <si>
    <t>НАЦИОНАЛЬНАЯ ЭКОНОМИКА</t>
  </si>
  <si>
    <t>.08</t>
  </si>
  <si>
    <t>МУ "Вектор" (Содержание)</t>
  </si>
  <si>
    <t>4.</t>
  </si>
  <si>
    <t>ЖИЛИЩНО-КОММУНАЛЬНОЕ ХОЗЯЙСТВО</t>
  </si>
  <si>
    <t>Администрация города (Субвенции на предоставление и обеспечение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                          ( бюджет округа)</t>
  </si>
  <si>
    <t>МЛПУ "Городская больница" (дополнительные мероприятия, направленные на снижение напряженности на рынке труда)</t>
  </si>
  <si>
    <t>Администрация города, программа "По подготовке объектов ЖКХ  к эксплуатации в осенне-зимний период",                               бюджетные инвестиции</t>
  </si>
  <si>
    <t>Программа "Оздоровление экологической обстановки в Ханты-Мансийском автономном округе - Югре в 2005-2010 годах",                                               в том числе по кредитополучателям:</t>
  </si>
  <si>
    <t>Администрация города (возмещение убытков по баням)</t>
  </si>
  <si>
    <t>МУ КС, субсидии ХМАО на строительство коммунальных объектов</t>
  </si>
  <si>
    <t>0103</t>
  </si>
  <si>
    <t>Проведение семинар-совещания для вновь избранных в марте депутатов представительных органов местного самоуправления в Думе города Мегиона</t>
  </si>
  <si>
    <t>Администрация  (Программа "Энергосбережения")</t>
  </si>
  <si>
    <t>5.</t>
  </si>
  <si>
    <t>ОБРАЗОВАНИЕ</t>
  </si>
  <si>
    <t>.07</t>
  </si>
  <si>
    <t>МДОУ "Золотая рыбка" (Содержание)</t>
  </si>
  <si>
    <t>МДОУ "Елочка" (Содержание)</t>
  </si>
  <si>
    <t>Учреждения по внешкольной работе с тетьми</t>
  </si>
  <si>
    <t>Департамент муниципальной собственности (реорганизация МУ МИК)</t>
  </si>
  <si>
    <t>МДОУ "Морозко" (Содержание)</t>
  </si>
  <si>
    <t>МДОУ "Крепыш" (Содержание)</t>
  </si>
  <si>
    <t>МДОУ "Рябинка" (Содержание)</t>
  </si>
  <si>
    <t>МДОУ "Незабудка" (Содержание)</t>
  </si>
  <si>
    <t>МДОУ "Буратино" (Содержание)</t>
  </si>
  <si>
    <t>МДОУ "Росинка" (Содержание)</t>
  </si>
  <si>
    <t>МДОУ "Сказка" (Содержание)</t>
  </si>
  <si>
    <t>МДОУ "Родничок" (Содержание)</t>
  </si>
  <si>
    <t>МДОУ "Белоснежка" (Содержание)</t>
  </si>
  <si>
    <t>МДОУ "Ласточка" (Содержание)</t>
  </si>
  <si>
    <t>МУ КС (капитальный ремонт дошкольных образовательных учреждений )</t>
  </si>
  <si>
    <t>МОУ  СОШ№ 1 (Содержание)</t>
  </si>
  <si>
    <t>МОУ  СОШ№ 2 (Содержание)</t>
  </si>
  <si>
    <t>.3,1.</t>
  </si>
  <si>
    <t>.3.2.</t>
  </si>
  <si>
    <t>.3.5</t>
  </si>
  <si>
    <t>Итого с учетом   измене                            ний</t>
  </si>
  <si>
    <t>утвержд. решением Думы от 13.07.2010 №57</t>
  </si>
  <si>
    <t>Сумма измене                      ний                                    (+;-)</t>
  </si>
  <si>
    <t>Источники финансирования дефицита бюджета по кодам классификации источников финансирования дефицита бюджета в разрезе групп, подгрупп, статей,видов источников финансирования дефицита бюджета классификации операций сектора государственного управления городской округ город Мегион на 2010 год.</t>
  </si>
  <si>
    <t>.0103</t>
  </si>
  <si>
    <t>Перераспределение на ремонт кабинетов Думы города</t>
  </si>
  <si>
    <t>Главный специалист отдела бюджетного планирования и финансирования Ольга Яковлевна Бучнева</t>
  </si>
  <si>
    <t>Главный специалист отдела бюджетного планирования и финансирования                                                                                              Ольга Яковлевна Бучнева</t>
  </si>
  <si>
    <t>Департамент муниципальной собственности (содержание)</t>
  </si>
  <si>
    <t>Департамент муниципальной собственности ( по наказу  депутатам ХМАО-Югры"</t>
  </si>
  <si>
    <t>Департамент муниципальной собственности (управление и содержание муниципальной собственности)</t>
  </si>
  <si>
    <t>Департамент муниципальной собственности (приобретение жилья)</t>
  </si>
  <si>
    <t>МОУ  СОШ № 3 (Содержание)</t>
  </si>
  <si>
    <t>МОУ СОШ № 4 (Содержание)</t>
  </si>
  <si>
    <t>МОУ  № 5 "Гимназия" (Содержание)</t>
  </si>
  <si>
    <t>МОУ  СОШ № 6 (Содержание)</t>
  </si>
  <si>
    <t>Уточнено решением Думы от 13.07.2010 № 57</t>
  </si>
  <si>
    <t>5.1.</t>
  </si>
  <si>
    <t>Охрана окружающей среды</t>
  </si>
  <si>
    <t>Для приобретения электрического кабеля в целях подключения объекта СК "Юность" к новому электрическому счетчику</t>
  </si>
  <si>
    <t>Выплаты  педработникам образовательных учреждений по уходу на пенсию</t>
  </si>
  <si>
    <t xml:space="preserve">Дума города </t>
  </si>
  <si>
    <t xml:space="preserve">                                М.С.Игитов</t>
  </si>
  <si>
    <t>Другие вопросы в области в области охраны окружающей среды</t>
  </si>
  <si>
    <t>Программа "Оздоровление экологической обстановки в Ханты-Мансийском автономном округе - Югре в 2005-2010 годах", в том числе по кредитополучателям:</t>
  </si>
  <si>
    <t>Программа "Оздоровление экологической обстановки в Ханты-Мансийском автономном округе - Югре в 2005-2010 годах"</t>
  </si>
  <si>
    <t>от24.09.2010 №63</t>
  </si>
  <si>
    <t>от 24.09.2010 № 63</t>
  </si>
  <si>
    <t>от 24.09.2010 №63</t>
  </si>
  <si>
    <t>Администрация (прочие расходы- оплата по исполнительным листам ООО "Югра - Девелопмент")</t>
  </si>
  <si>
    <t>МОУ  СОШ № 7 (Содержание)</t>
  </si>
  <si>
    <t>Сменная общеобразовательная школа (Содержание)</t>
  </si>
  <si>
    <t>МУ Детская художественная школа (Содержание)</t>
  </si>
  <si>
    <t>МУ Детская школа искусств им.Кузьмина (Содержание)</t>
  </si>
  <si>
    <t xml:space="preserve">Субсидии на реализацию программы "Новая школа Югры" </t>
  </si>
  <si>
    <t>Перечень целевых программ   городского округа город Мегион</t>
  </si>
  <si>
    <t>Программа капитального ремонта жилищного фонда городского округа город Мегион в 2010 году, в 2011 году, в 2012 году</t>
  </si>
  <si>
    <t>Жилищно- коммунальное хозяйство</t>
  </si>
  <si>
    <t>Распоряжение главы города  № 307, 308, 317 от 16.07.2010, перераспределено в соответствии с городской программой "Реализация приоритетного нацпроекта "Образование" на выплаты денежного вознаграждения победителям и призерам Всеросийской олимпиады школьников 2009-2010 учебного года и выпускников школ, награжденных золотыми и серебрянными медалями в 2009-2010 учебном году (см.таблицу 2)</t>
  </si>
  <si>
    <t xml:space="preserve">  -МОУ  СОШ№ 3</t>
  </si>
  <si>
    <t xml:space="preserve">Региональный историко-культурный и экологический центр </t>
  </si>
  <si>
    <t>Программа организация летнего отдыха, оздоровление, трудозанятость детей, подростков и молодежи городского округа город Мегион на 2010 год</t>
  </si>
  <si>
    <t>Организация отдыха</t>
  </si>
  <si>
    <t>Адресная программа "Капитальный  ремонт  многоквартирных  домов"</t>
  </si>
  <si>
    <t>Мероприятия по капитальному  ремонту  многоквартирных домов</t>
  </si>
  <si>
    <t>001</t>
  </si>
  <si>
    <t>230</t>
  </si>
  <si>
    <t>020</t>
  </si>
  <si>
    <t>Программа содержания и текущего ремонта автомобильных дорог в 2010 году, в 2011 году, в 2012 году</t>
  </si>
  <si>
    <t>Средства из резервного фонда Правительства Тюменской области на приобретение видеокамеры и осветительного оборудования (распоряжение Правительства Тюменской области от 02.07.2010 № 936-рп)</t>
  </si>
  <si>
    <t>Средства из резервного фонда Правительства Тюменской области на приобретение формы,  инвентаря, шевронов, значков и нарукавных повязок (распоряжение Правительства Тюменской области от 13.08.2010  № 1165-рп)</t>
  </si>
  <si>
    <t>Уменьшение плановых ассигнований по фактическому поступлению доходов от предпринимательской деятельности в связи с низкой посещаемостью из-за низкой температуры воздуха в зимний период.</t>
  </si>
  <si>
    <t xml:space="preserve">Уменьшение плановых ассигнований по фактическому поступлению родительской платы за летний отдых детей с дневным пребыванием </t>
  </si>
  <si>
    <t>По фактическому поступлению доходов от предпринимательской деятельности  в связи с низкой посещаемостью из-за низкой температуры воздуха в зимний период</t>
  </si>
  <si>
    <t>МОУ  СОШ№ 3 (мероприятия)</t>
  </si>
  <si>
    <t>Программа по подготовке объектов ЖКХ к эксплуатации в осенне-зимний период в 2010 году, в 2011 году, в 2012 году</t>
  </si>
  <si>
    <t>Программа энергосбережения на 2010 год, на 2011 год, на 2012 год</t>
  </si>
  <si>
    <t>Программа содержания объектов внешнего благоустройства в 2010 году, 2011 году, в 2012 году</t>
  </si>
  <si>
    <t>ИТОГО</t>
  </si>
  <si>
    <t>МУ ДО Детская школа искусств № 2 (Содержание)</t>
  </si>
  <si>
    <t>МУ ДО ДЮСШ №1(Содержание)</t>
  </si>
  <si>
    <t>МУ ДО ДЮСШ №2 (Содержание)</t>
  </si>
  <si>
    <t>МУ ДО ДЮСШ № 3 (Содержание)</t>
  </si>
  <si>
    <t>МУ "КС" (капитальный ремонт школ)</t>
  </si>
  <si>
    <t>Молодежная политика</t>
  </si>
  <si>
    <t>Администрация города (мероприятия)</t>
  </si>
  <si>
    <t>.0900</t>
  </si>
  <si>
    <t>Распоряжение главы города от 23.07.2010  № 315</t>
  </si>
  <si>
    <t>Распоряжение главы города от 23.07.2010 № 315</t>
  </si>
  <si>
    <t>МУ ДО ДЮСШ № 3 (Содержание), в том числе:</t>
  </si>
  <si>
    <t>На приобретение спортивной формы и инвентаря (распоряжение Правительства Тюменской области от 13.08.2010 № 1165-рп)</t>
  </si>
  <si>
    <t xml:space="preserve">  -Средства из резервного фонда Правительства Тюменской области</t>
  </si>
  <si>
    <t xml:space="preserve">  -Уменьшение плановых ассигнований </t>
  </si>
  <si>
    <t>Администрация города ( мероприятия) - всего:</t>
  </si>
  <si>
    <t>Администрация города (спонсорская помощь участникам ВОВ)</t>
  </si>
  <si>
    <t>МДОУ "Незабудка"" (дополнительные мероприятия, направленные на снижение напряженности на рынке труда)</t>
  </si>
  <si>
    <t>МУ ДОД "ДШИ №2" (дополнительные мероприятия, направленные на снижение напряженности на рынке труда)</t>
  </si>
  <si>
    <t>МОУ "СОШ №1" (дополнительные мероприятия, направленные на снижение напряженности на рынке труда)</t>
  </si>
  <si>
    <t>МОУ "СОШ №2" (дополнительные мероприятия, направленные на снижение напряженности на рынке труда)</t>
  </si>
  <si>
    <t>МОУ "СОШ №4" (дополнительные мероприятия, направленные на снижение напряженности на рынке труда)</t>
  </si>
  <si>
    <t xml:space="preserve">  -Детская школа искусств им Кузьмина </t>
  </si>
  <si>
    <t xml:space="preserve">  -Детская школа искусств №2</t>
  </si>
  <si>
    <t>Наименование раздела , подраздела , получателя бюджетных средств</t>
  </si>
  <si>
    <t>МУ "Доставка пенсий, пособий и социальных выплат" (мероприятия)</t>
  </si>
  <si>
    <t>Раз            дел, подраздел</t>
  </si>
  <si>
    <t>МУ "Капитальное строительство" (ремонт)</t>
  </si>
  <si>
    <t>Расходы, осуществляемые за счет  средств других бюджетов, уведомления ХМАО-Югры, перераспределение</t>
  </si>
  <si>
    <t>Сумма изменений                 (+;-)</t>
  </si>
  <si>
    <t>Администрация города- программа "Содержания объектов внешнего благоустройства городского округа город Мегион"</t>
  </si>
  <si>
    <t>Справка-уведомление ДФ ХМАО-Югры №1349 от 21.07.2010г.</t>
  </si>
  <si>
    <t>Наименование групп, подгрупп, статей, подстатей, элементов, программ, подпрорамм, кодов экономической классификации источников внутреннего финансирования дефицита бюджета</t>
  </si>
  <si>
    <t>код</t>
  </si>
  <si>
    <t>Пособия по социальной помощи населению</t>
  </si>
  <si>
    <t>Администрация города (Субсидии-обеспечение жилыми помещениями граждан из числа коренных молочисленных народов в ХМАО)</t>
  </si>
  <si>
    <t>МУ "Капитальное строительство" (строительство)</t>
  </si>
  <si>
    <t xml:space="preserve">  -МУ "Капитальное строительство"( строительство)</t>
  </si>
  <si>
    <t>Вещевое обеспечение</t>
  </si>
  <si>
    <t>Пособия и компенсации военнослужащим, приравненным к ним лицам, а также уволенным из из числа</t>
  </si>
  <si>
    <t>УПРАВЛЕНИЕ ФИЗИЧЕСКОЙ КУЛЬТУРЫ И СПОРТА</t>
  </si>
  <si>
    <t>ММУ "Старт" (Содержание)</t>
  </si>
  <si>
    <t>Ведомственная статья</t>
  </si>
  <si>
    <t>Целевая статья расходов</t>
  </si>
  <si>
    <t>Вид расхода</t>
  </si>
  <si>
    <t>Сумма  на 2010 год, всего , тыс.руб.</t>
  </si>
  <si>
    <t>01</t>
  </si>
  <si>
    <t>00</t>
  </si>
  <si>
    <t>03</t>
  </si>
  <si>
    <t>02</t>
  </si>
  <si>
    <t>04</t>
  </si>
  <si>
    <t>05</t>
  </si>
  <si>
    <t>06</t>
  </si>
  <si>
    <t>09</t>
  </si>
  <si>
    <t>10</t>
  </si>
  <si>
    <t>08</t>
  </si>
  <si>
    <t>07</t>
  </si>
  <si>
    <t>ВСЕГО  РАСХОДОВ  по  бюджету:</t>
  </si>
  <si>
    <t>МУ"Центр гражданского и военно-патриотического воспитания молодежи"Форпост" им. Достовалова (Содержание)</t>
  </si>
  <si>
    <t>6.</t>
  </si>
  <si>
    <t>КУЛЬТУРА, КИНЕМАТОГРАФИЯ И СРЕДСТВА МАССОВОЙ ИНФОРМАЦИИ</t>
  </si>
  <si>
    <t>МУ Центр культуры и досуга (Содержание)</t>
  </si>
  <si>
    <t>Региональный историко-культурный и экологический центр (Содержание)</t>
  </si>
  <si>
    <t>МУ Центральная библиотечная система (Содержание)</t>
  </si>
  <si>
    <t>утверждено решением Думы от 13.07.2010 №57</t>
  </si>
  <si>
    <t>Условно-утвержденные расходы</t>
  </si>
  <si>
    <t>Раздел, подраз               дел</t>
  </si>
  <si>
    <t>Администрация города (Мероприятия)</t>
  </si>
  <si>
    <t xml:space="preserve">                                 Распределение бюджетных ассигнований по разделам, подразделам, целевым статьям и видам расходов  классификации расходов бюджета городского округа город Мегион в ведомственной структуре расходов на 2010 год</t>
  </si>
  <si>
    <t xml:space="preserve">                                         Распределение бюджетных ассигнований по разделам и подразделам классификации расходов бюджета городского округа город Мегион на 2010 год</t>
  </si>
  <si>
    <t>Всего с учетом изменений</t>
  </si>
  <si>
    <t>МУ Мегионские новости (содержание)</t>
  </si>
  <si>
    <t>ЗДРАВООХРАНЕНИЕ  И  СПОРТ</t>
  </si>
  <si>
    <t>МЛПУ Горбольница № 1 (Содержание)</t>
  </si>
  <si>
    <t xml:space="preserve">МЛПУ Горбольница № 2   п.Высокий   (Содержание)   </t>
  </si>
  <si>
    <t>МЛПУ Стоматологическая поликлиника  (Содержание)</t>
  </si>
  <si>
    <t>МЛПУ ЦВЛД "Жемчужинка"  (Содержание)</t>
  </si>
  <si>
    <t>Приложение 5</t>
  </si>
  <si>
    <t>Приложение  7</t>
  </si>
  <si>
    <t>Приложение 8</t>
  </si>
  <si>
    <t>Адресная программа ХМАО-Югры по переселению граждан из жилищного фонда, признанного непригодным для проживания и (или ) жилищного фонда с высоким уровнем износа, на 2009-2011 годы.</t>
  </si>
  <si>
    <t>МУ ДОД ЦДЮ "Спорт - Альтаир" (Содержание)</t>
  </si>
  <si>
    <t>Спортивный комплекс "Дельфин" (Содержание)</t>
  </si>
  <si>
    <t>СОЦИАЛЬНАЯ  ПОЛИТИКА</t>
  </si>
  <si>
    <t>.10</t>
  </si>
  <si>
    <t>Администрация города (доплаты к пенсиям муниц.служащим)</t>
  </si>
  <si>
    <t xml:space="preserve">   -по распоряжению главы города  № 297 от 15.07.2010.</t>
  </si>
  <si>
    <r>
      <t xml:space="preserve">Распределение  произведенных изменений  по образовательным учреждениям согласно письма департамента образования и молодежной политики от </t>
    </r>
    <r>
      <rPr>
        <i/>
        <sz val="12"/>
        <rFont val="Times New Roman"/>
        <family val="1"/>
      </rPr>
      <t xml:space="preserve">28.07.2010 №1429-ЛС </t>
    </r>
    <r>
      <rPr>
        <sz val="12"/>
        <rFont val="Times New Roman"/>
        <family val="1"/>
      </rPr>
      <t xml:space="preserve">на основании уведомления ДФ ХМАО-Югры от </t>
    </r>
    <r>
      <rPr>
        <i/>
        <sz val="12"/>
        <rFont val="Times New Roman"/>
        <family val="1"/>
      </rPr>
      <t>21.07.2010 г. № 1349</t>
    </r>
    <r>
      <rPr>
        <sz val="12"/>
        <rFont val="Times New Roman"/>
        <family val="1"/>
      </rPr>
      <t xml:space="preserve"> к графе 12 "Расходы, осуществляемые за счет средств других бюджетов, уведомления ХМАО-Югры, перераспределение"</t>
    </r>
  </si>
  <si>
    <t xml:space="preserve">   -по распоряжению главы города  № 337 от 05.08.2010 и 359 от 30.08.2010</t>
  </si>
  <si>
    <t>МУ Центр культуры и досуга (мероприятия)</t>
  </si>
  <si>
    <t xml:space="preserve">МУ Детская художественная школа(мероприятия) </t>
  </si>
  <si>
    <t xml:space="preserve">   -по распоряжению главы города  № 337 от 05.08.2010.</t>
  </si>
  <si>
    <t>Региональный историко-культурный и экологический центр (мероприятия)</t>
  </si>
  <si>
    <t>На празднование дня города и дня работников нефтяной и газовой промышленности</t>
  </si>
  <si>
    <t>Письмо ДФ администрации города от 31.08.2010 (на погашение % за бюджетный кредит)</t>
  </si>
  <si>
    <t>Департамент финансов (мероприятия в области информационно-коммуникационных технологий и связи)</t>
  </si>
  <si>
    <t>.0410</t>
  </si>
  <si>
    <t>МУ "Доставка пенсий, пособий и социальных выплат" (Содержание)</t>
  </si>
  <si>
    <t>МУ "Доставка пенсий, пособий и социальных выплат" (пособия и социальные выплаты)</t>
  </si>
  <si>
    <t>ВСЕГО  расходов</t>
  </si>
  <si>
    <t>Наименование расходов</t>
  </si>
  <si>
    <t>ОБЩЕГОСУДАРСТВЕННЫЕ   ВОПРОСЫ</t>
  </si>
  <si>
    <t>Администрация города (компенсация выпадающих доходов)</t>
  </si>
  <si>
    <t>Управление физической культуры и спорта (ремонт помещения призывного пункта)</t>
  </si>
  <si>
    <t>Ремонт помещения призывного пункта</t>
  </si>
  <si>
    <t>МУ Капитальное строительство</t>
  </si>
  <si>
    <t>Администрация города</t>
  </si>
  <si>
    <t>Глава города</t>
  </si>
  <si>
    <t>Программа "Развитие образования Ханты-Мансийского автономного округа - Югры" на 2008-2010 годы (Департамент образования)</t>
  </si>
  <si>
    <t>Функционирование высшего должностного лица органа местного самоуправления</t>
  </si>
  <si>
    <t>Функционирование законодательных (представительных) органов местного самоуправления</t>
  </si>
  <si>
    <t>Функционирование местной  администрации</t>
  </si>
  <si>
    <t>Обслуживание муниципального долга</t>
  </si>
  <si>
    <t>Резервный фонд</t>
  </si>
  <si>
    <t xml:space="preserve">Другие общегосударственные вопросы                                            </t>
  </si>
  <si>
    <t>НАЦИОНАЛЬНАЯ   БЕЗОПАСНОСТЬ И ПРАВООХРАНИТЕЛЬНАЯ ДЕЯТЕЛЬНОСТЬ</t>
  </si>
  <si>
    <t>Органы внутренних дел</t>
  </si>
  <si>
    <t>Обеспечение противопожарной безопасности</t>
  </si>
  <si>
    <t>Транспорт</t>
  </si>
  <si>
    <t>Связь  и  информатика</t>
  </si>
  <si>
    <t>Другие вопросы в области национальной экономики</t>
  </si>
  <si>
    <t>ЖИЛИЩНО КОММУНАЛЬНОЕ ХОЗЯЙСТВО</t>
  </si>
  <si>
    <t>Жилищное хозяйство</t>
  </si>
  <si>
    <t xml:space="preserve">Коммунальное хозяйство </t>
  </si>
  <si>
    <t>Дошкольное образование</t>
  </si>
  <si>
    <t>В счет дотации бюджетам на поддержку мер по обеспечению сбалансированности</t>
  </si>
  <si>
    <t>Письмо МУ КС от 28.07.2010 №1045 и письмо ДФ от 26.07.2010 №126 (распределение восстановленной дебиторской задолженности на погашение кредиторской задолженности)</t>
  </si>
  <si>
    <t>Главный специалист отдела бюджетного                                                                     планирования и финансирования                                                                                              Ольга Яковлевна Бучнева</t>
  </si>
  <si>
    <t>Наименование раздела , подраздела,  получателя бюджетных средств</t>
  </si>
  <si>
    <t>.0902</t>
  </si>
  <si>
    <t xml:space="preserve">Уменьшение плановых ассигнований по фактическому поступлению родительской платы (посещение детей льготных категорий) </t>
  </si>
  <si>
    <t>МОУ СОШ № 4 (летний отдых)</t>
  </si>
  <si>
    <t>Региональный историко-культурный и экологический центр (летний отдых)</t>
  </si>
  <si>
    <t>МЛПУ ЦВЛД "Жемчужинка" (летний отдых)</t>
  </si>
  <si>
    <t>Молодежная политика и оздоровление детей</t>
  </si>
  <si>
    <t>Другие вопросы в области образования</t>
  </si>
  <si>
    <t>Культура</t>
  </si>
  <si>
    <t>.6.3</t>
  </si>
  <si>
    <t>Телевидение и радиовещание</t>
  </si>
  <si>
    <t>Периодическая печать и издательства</t>
  </si>
  <si>
    <t>СОЦИАЛЬНАЯ ПОЛИТИКА</t>
  </si>
  <si>
    <t>Пенсионное обеспечение</t>
  </si>
  <si>
    <t>.8.2</t>
  </si>
  <si>
    <t>Социальное  обслуживание  населения</t>
  </si>
  <si>
    <t>.8.3</t>
  </si>
  <si>
    <t>Социальное обеспечение населения</t>
  </si>
  <si>
    <t>Другие вопросы в области социальной политики</t>
  </si>
  <si>
    <t>Уровень бюджета</t>
  </si>
  <si>
    <t>Первоначальный план,  утвержден решением Думы от 07.12.2009 №624</t>
  </si>
  <si>
    <t>Сумма изменений        (+;-)</t>
  </si>
  <si>
    <t>Администрация (Субвенции на осуществление деятельности по опеке и попечительству)</t>
  </si>
  <si>
    <t>Благоустройство</t>
  </si>
  <si>
    <t>Амбулаторная помощь</t>
  </si>
  <si>
    <t>Стационарная помощь</t>
  </si>
  <si>
    <t>Обеспечение деятельности финансовых органов и органов финансового (финансово-бюджетного) контроля</t>
  </si>
  <si>
    <t>Выплаты 25 окладов педработникам</t>
  </si>
  <si>
    <t>Cубвенции на выплату денежных средств на содержание ребенка,единовременных пособий и оплату труда приемных родителей, патронатных воспитателей, воспитателей детских домов семейного типа</t>
  </si>
  <si>
    <t xml:space="preserve">Общее образование </t>
  </si>
  <si>
    <t>Физическая культура и спорт</t>
  </si>
  <si>
    <t>Охрана семьи и детства</t>
  </si>
  <si>
    <t xml:space="preserve">Содержание Милиции общественной безопасности </t>
  </si>
  <si>
    <t xml:space="preserve"> -уменьшение плановых ассигнований по письму УФКиС от 06.09.2010 №673-ОГ</t>
  </si>
  <si>
    <t>в связи с передачей 1 ставки бухгалтера в ДОиМП</t>
  </si>
  <si>
    <t xml:space="preserve"> -уменьшение плановых ассигнований по распоряжению главы города </t>
  </si>
  <si>
    <t>Увеличение плановых ассигнований по письму УФКиС от 06.09.2010 №673-ОГ на содержание 1 ставки бухгалтера</t>
  </si>
  <si>
    <t>МОУ  СОШ№ 1 (летний отдых)</t>
  </si>
  <si>
    <t>Дополнительные мероприятия, направленные на снижение напряженности на рынке труда (средства федерального бюджета)</t>
  </si>
  <si>
    <t>Дополнительные мероприятия, направленные на снижение напряженности на рынке труда (средства окружного бюджета)</t>
  </si>
  <si>
    <t>Программа "Развитие и модернизация жилищно-коммунального комплекса Ханты-Мансийского автономного округа - Югры" на 2005-2012 годы</t>
  </si>
  <si>
    <t xml:space="preserve">МУ Детская художественная школа </t>
  </si>
  <si>
    <t>Программа "Развитие материально-технической базы социальной сферы Ханты-Мансийского автономного округа - Югры" на 2006-2012 годы</t>
  </si>
  <si>
    <t>Администрация города- (Градостроительная деятельность)</t>
  </si>
  <si>
    <t>Подпрограмма "Развитие материально-технической базы учреждений образования Ханты-Мансийского автономного округа - Югры"</t>
  </si>
  <si>
    <t>Образование (бюджетные инвестиции)</t>
  </si>
  <si>
    <t>ММУ "Старт"</t>
  </si>
  <si>
    <t>Подпрограмма "Развитие материально-технической базы учреждений культуры Ханты-Мансийского автономного округа - Югры"</t>
  </si>
  <si>
    <t>Культура (бюджетные инвестиции)</t>
  </si>
  <si>
    <t>Подпрограмма "Развитие материально-техническая база учреждений здравоохранения ХМАО-Югры"</t>
  </si>
  <si>
    <t>Программа "Улучшение жилищных условий населения Ханты-Мансийского автономного округа - Югры" на 2005-2015 годы</t>
  </si>
  <si>
    <t>Подпрограмма "Обеспечение жильем граждан, проживающих в жилых помещениях, непригодных для проживания"</t>
  </si>
  <si>
    <t>В счет  источников финансирования (в пределах 10%)</t>
  </si>
  <si>
    <t>Итого</t>
  </si>
  <si>
    <t>Подпрограмма "Строительство и (или) приобретение жилых помещений для предоставления на условиях социального найма, формирование маневренного жилищного фонда"</t>
  </si>
  <si>
    <t xml:space="preserve"> -перераспределено  с резервного фонда на проведение мероприятий</t>
  </si>
  <si>
    <t>.0908</t>
  </si>
  <si>
    <t>ДМС (Субвенции на предоставление социальной поддержки по обеспечению   детей-сирот и  детей оставшихся без попечения родителей, а также лиц из числа детей-сирот и детей, оставшихся без попечения родителей жилыми помещениями)</t>
  </si>
  <si>
    <t>Коды</t>
  </si>
  <si>
    <t>Общегосударственные вопросы</t>
  </si>
  <si>
    <t>Функционирование законодательных (представительных) органов государственной власти и местного самоуправления</t>
  </si>
  <si>
    <t>Аналитическая таблица расходов бюджета городского округа города Мегион на 2010 год</t>
  </si>
  <si>
    <t>Расходы, осуществляемые по вопросам местного значения</t>
  </si>
  <si>
    <t>.0503</t>
  </si>
  <si>
    <t>МОУ  СОШ№ 3 (Содержание)</t>
  </si>
  <si>
    <t>.0111</t>
  </si>
  <si>
    <t>расходы, осуществляемы за счет  субвенций, субсидий и межбюджетных трансфертов других бюджетов</t>
  </si>
  <si>
    <t>Расходы, осуществляемые за счет приносящей доход деятельности</t>
  </si>
  <si>
    <t>Руководство и управление в сфере установленных функций</t>
  </si>
  <si>
    <t>Центральный аппарат</t>
  </si>
  <si>
    <t>Руководитель счетной палаты органа местного самоуправления и их заместители</t>
  </si>
  <si>
    <t>Милиция общественной безопасности (муниципальная целевая программа "Комплексные меры противодействия злоупотреблению наркотиками и их незаконному обороту на 2008-2012г")</t>
  </si>
  <si>
    <t>Администрация города- программа "Содержания и текущего ремонта автомобильных дорог,  проездов и элементов обустройства улично-дорожной сети городского округа город Мегион".</t>
  </si>
  <si>
    <t>Культура, кинематография и средства массовой информации</t>
  </si>
  <si>
    <t>Обеспечение деятельности подведомственных учреждений</t>
  </si>
  <si>
    <t>Судебная система</t>
  </si>
  <si>
    <t>Средства из резервного фонда Правительства Тюменской области на приобретение оборудования (распоряжение Правительства Тюменской области от 13.08.2010 № 1157-рп)</t>
  </si>
  <si>
    <t>Всего по графе</t>
  </si>
  <si>
    <t>0112</t>
  </si>
  <si>
    <t>Милиция общественной безопасности</t>
  </si>
  <si>
    <t>Премирование к дню милиции</t>
  </si>
  <si>
    <t>Восстановление резервного фонда (оплата по  исполнительному листу Лифареву А.Н.)</t>
  </si>
  <si>
    <t>Издание буклета о  городе Мегионе</t>
  </si>
  <si>
    <t>Наименование главного распорядителя, распорядителя, получателя средств бюджета городского округа</t>
  </si>
  <si>
    <t>.0500</t>
  </si>
  <si>
    <t>.0100</t>
  </si>
  <si>
    <t>.0400</t>
  </si>
  <si>
    <t>.0901</t>
  </si>
  <si>
    <t>Уменьшение плановых ассигнований по фактическому поступлению доходов от предпринимательской деятельности</t>
  </si>
  <si>
    <t>.0600</t>
  </si>
  <si>
    <t>.0605</t>
  </si>
  <si>
    <t>.0800</t>
  </si>
  <si>
    <t>Письмо МУ "Доставка пенсий, пособий и социальных выплат"                         от 26.08.2010 №207.</t>
  </si>
  <si>
    <r>
      <t xml:space="preserve"> Охрана семьи и детства</t>
    </r>
    <r>
      <rPr>
        <sz val="12"/>
        <rFont val="Times New Roman"/>
        <family val="1"/>
      </rPr>
      <t>.</t>
    </r>
  </si>
  <si>
    <t>Субвенции для фин.обеспечения списков кандидатов в присяжные заседатели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</si>
  <si>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</si>
  <si>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</si>
  <si>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</si>
  <si>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</si>
  <si>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</si>
  <si>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Поддержка жилищного хозяйства</t>
  </si>
  <si>
    <t>Коммунальное хозяйство</t>
  </si>
  <si>
    <t>Поддержка коммунального хозяйства</t>
  </si>
  <si>
    <t>Перераспределено  с  резервного фонда по распоряжениям  главы города (см.расшифровку по резервному фонду)</t>
  </si>
  <si>
    <t>Целевые программы муниципальных образований</t>
  </si>
  <si>
    <t>Образование</t>
  </si>
  <si>
    <t>Общее образование</t>
  </si>
  <si>
    <t>Детские дошкольные учреждения</t>
  </si>
  <si>
    <t>Мероприятия по организации оздоровительной кампании детей и подростков</t>
  </si>
  <si>
    <t>Программа  "Реализация приоритетного национального проекта "Образование" в ХМАО -Югре" на 2008-2012 годы, подпрограмма "Информатизация образования"</t>
  </si>
  <si>
    <t>Государственная поддержка в сфере культуры, кинематографии и средств массовой информации</t>
  </si>
  <si>
    <t>Телерадиокомпании</t>
  </si>
  <si>
    <t>Мероприятия в области здравоохранения, спорта и физической культуры, туризма</t>
  </si>
  <si>
    <t>Социальная политика</t>
  </si>
  <si>
    <t>Доплаты к пенсиям государственных служащих субьектов РФ и муниципальных служащих</t>
  </si>
  <si>
    <t>Оценка недвижимости, признание прав и регулирование отношений по государственной и муниципальной собственности</t>
  </si>
  <si>
    <t>Подпрограмма "Доступное жилье молодым - семьям"</t>
  </si>
  <si>
    <t>Реализация государственных функций в области национальной экономики</t>
  </si>
  <si>
    <t>500</t>
  </si>
  <si>
    <t>Увеличение стоимости основных средств</t>
  </si>
  <si>
    <t>Работы, услуги по содержанию имущества</t>
  </si>
  <si>
    <t>Летний отдых</t>
  </si>
  <si>
    <t>Мероприятия по землеустройству и землепользованию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</si>
  <si>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</si>
  <si>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Организационно-воспитательная работа с молодежью</t>
  </si>
  <si>
    <t>Больницы, клиники, госпитали, медико-санитарные части</t>
  </si>
  <si>
    <t>Обслуживание государственного и муниципального долга</t>
  </si>
  <si>
    <t xml:space="preserve">Субсидии юридическим лицам </t>
  </si>
  <si>
    <t>утверждено решением Думы от 07.12.2009 №624</t>
  </si>
  <si>
    <t>Подпрограмма "Развитие материально-технической базы учреждений здравоохранения Ханты-Мансийского автономного округа - Югры"</t>
  </si>
  <si>
    <t>Подпрограмма "Обеспечение жилыми помещениями граждан, проживающих в жилых помещениях, непригодных для проживания"</t>
  </si>
  <si>
    <t>Программа "Развитиематериально технической базы  дошкольных образовательных учреждений ХМАО-Югры</t>
  </si>
  <si>
    <t xml:space="preserve">  -для выплаты материальной помощи на оплату лечения из средств резервного фонда бюджета Тюменской области</t>
  </si>
  <si>
    <t>МУ "Капитальное строительство" (строительство и реконструкция дорог)</t>
  </si>
  <si>
    <t>Распоряжение главы города  № 324 от 29.07.2010 (на установку искусственного покрытия на хоккейном корте)</t>
  </si>
  <si>
    <t xml:space="preserve">  -уменьшение расходов в связи с ликвидацией учреждения</t>
  </si>
  <si>
    <t>МУ "Доставка пенсий, пособий и социальных выплат" (выплата материальной помощи на оплату лечения)</t>
  </si>
  <si>
    <t>Средства из резервного фонда Правительства Тюменской области на приобретение мебели (распоряжение Правительства Тюменской области от 13.08.2010 № 1181-рп)</t>
  </si>
  <si>
    <t>.0408</t>
  </si>
  <si>
    <t>Субвенции, предоставляемые  бюджету  городского  округа город Мегион                                                                                                                                                  из  регионального фонда  компенсации  на 2010 год</t>
  </si>
  <si>
    <t xml:space="preserve">     Субсидии,  предоставляемые  бюджету  городского  округа  город Мегион  из  регионального  фонда  софинансирования  социальных  расходов  на  2010 год</t>
  </si>
  <si>
    <t>Справка-уведомление Комитета по молодежной политике  ХМАО-Югры №53 от 23.07.2010г.</t>
  </si>
  <si>
    <t>Адресная  программа  "Капитальный ремонт многоквартирных домов"</t>
  </si>
  <si>
    <t>Подпрограмма "Организация отдыха,  оздоровление, занятости детей, подростков  и  молодежи на 2006-2010 годы" (оплата стоимости питания  детям школьного возраста в лагерях с дневным пребыванием на базе мунципальных учреждений)</t>
  </si>
  <si>
    <t>Всего субсидий:</t>
  </si>
  <si>
    <t>Процентные платежи по долговым обязательствам</t>
  </si>
  <si>
    <t>Процентные платежи по муниципальному долгу</t>
  </si>
  <si>
    <t>Воинские формирования (органы, подразделения)</t>
  </si>
  <si>
    <t>Развитие МТБ учреждений образования ХМАО-Югры</t>
  </si>
  <si>
    <t>к решению Думы города Мегиона</t>
  </si>
  <si>
    <t>Здравоохранение и спорт</t>
  </si>
  <si>
    <t>Здравоохранение</t>
  </si>
  <si>
    <t>Поликлиники, амбулатории, диагностические центры</t>
  </si>
  <si>
    <t>Спорт и физическая культура</t>
  </si>
  <si>
    <t>Школы общеобразовательные</t>
  </si>
  <si>
    <t>Мероприятия в области образования</t>
  </si>
  <si>
    <t>Расшифровка графы 12:  Уточнение по уведомлениям департамента финансов  ХМАО-Югры</t>
  </si>
  <si>
    <t>Программа "Оздоровление экологической обстановки в Ханты-Мансийском автономном округе - Югре в 2005-2010 годах" (премия за призовые места)</t>
  </si>
  <si>
    <t>Субвен                 ции</t>
  </si>
  <si>
    <t>Межбюд                 жетные транс                            ферты</t>
  </si>
  <si>
    <t>Департамент образования и молодежной политики (резерв)</t>
  </si>
  <si>
    <t>Департамент образования и молодежной политики (резерв по субвенциям образовательных учреждений)</t>
  </si>
  <si>
    <t>Администрация города (Резервный фонд администрации города)</t>
  </si>
  <si>
    <t>Администрация города (резервный фонд)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</si>
  <si>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</si>
  <si>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</si>
  <si>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</si>
  <si>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Мероприяти в области культуры</t>
  </si>
  <si>
    <t>Периодические издания, учреждения органами законодательной и исполнительной власти</t>
  </si>
  <si>
    <t>Центры спортивной подготовки (сборные команды)</t>
  </si>
  <si>
    <t>Физкультурно-оздоровительная работа и спортивные мероприятия</t>
  </si>
  <si>
    <t>Социальное обслуживание населения</t>
  </si>
  <si>
    <t>Поисковые и аварийно-спасательные учреждения</t>
  </si>
  <si>
    <t>Связь и информатика</t>
  </si>
  <si>
    <t>Информационные технологии и связь</t>
  </si>
  <si>
    <t>ВСЕГО: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</si>
  <si>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</si>
  <si>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</si>
  <si>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 xml:space="preserve">Подпрограмма "Обеспечение комплексной безопасности и комфортных условий образовательного процесса"  программы "Новая школа Югры" </t>
  </si>
  <si>
    <t>Детская школа искусств им Кузьмина (программа "Социальная поддержка и социальное обслуживание инвалидов в Ханты-Мансийском автономном округе - Югре" на 2010-2014 годы)</t>
  </si>
  <si>
    <t>*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</si>
  <si>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</si>
  <si>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Выполнение функций органами местного самоуправления</t>
  </si>
  <si>
    <t>Руководительконтрольно-счетной палаты муниципального образования и его заместители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</si>
  <si>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</si>
  <si>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</si>
  <si>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</si>
  <si>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Составление (изменгение и дополнение) списка кандидатов в присяжные заседатели федеральных судов общей юрисдикции в Российской Федерации</t>
  </si>
  <si>
    <t>Резервные фонды местных администраций</t>
  </si>
  <si>
    <t>Прочие расходы</t>
  </si>
  <si>
    <t>Государственная регистрация актов гражданского состояния</t>
  </si>
  <si>
    <t>ДМС (управление по земельным ресурсам -содержание и мероприятия по улучшению землеустройства и землепользования)</t>
  </si>
  <si>
    <t>Региональные целевые программы</t>
  </si>
  <si>
    <t>Выполнение функций государственными органами "Социально-экономическое развитие коренных малочисленных народов Севера Ханты-Мансийского автономного округа-Югры" на 2008-2012 годы</t>
  </si>
  <si>
    <t>Предупреждение и ликвидация последствий чрезвычайных ситуаций природного и техногенного характера, гражданская оборона</t>
  </si>
  <si>
    <t>Департамент образования и молодежной политики (Субвенции на выплату компенсаций части родительской платы за содержание ребенка в государственных и муниципальных образовательных учреждениях)</t>
  </si>
  <si>
    <t>Софинансирование подпрограммы "Развитие МТБ дошкольных образовательных учреждений ХМАО-Югры" (строительство детского сада в пос.Высокий на 100 мест)</t>
  </si>
  <si>
    <t xml:space="preserve"> -Департамент образования и молодежной политики</t>
  </si>
  <si>
    <t>Письмо УФКиС от 01.09.2010 №695-ОГ и ДОиМП от 03.09.2010 №1669 ЛС на содержание дополнительно введеной единицы зам.директора ДОиМП.</t>
  </si>
  <si>
    <t xml:space="preserve"> "Комплексные мероприятия по профилактике правонарушений на территории городского округа г.Мегион"</t>
  </si>
  <si>
    <t xml:space="preserve"> -в том числе:  -мероприятия</t>
  </si>
  <si>
    <t xml:space="preserve">Программа "Молодеж Югры" на 2009-2011 гг </t>
  </si>
  <si>
    <t xml:space="preserve">  -МУ Центральная библиотечная система </t>
  </si>
  <si>
    <t xml:space="preserve">  -МУ Детская художественная школа 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</si>
  <si>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</si>
  <si>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органов в сфере национальной безопасности, правоохранительной деятельности и обороны</t>
  </si>
  <si>
    <t>Автомобильный транспорт</t>
  </si>
  <si>
    <t>Субсидии юридическим лицам</t>
  </si>
  <si>
    <t>Бюджетные инвестиции</t>
  </si>
  <si>
    <t>Социальные выплаты</t>
  </si>
  <si>
    <t>Приложение  3</t>
  </si>
  <si>
    <t>Приложение 4                                                                                                                                                           к решению Думы города Мегиона</t>
  </si>
  <si>
    <t>Письма ДОиМП № 1418,1431,1457 (о перераспределении средств на питание детей в пришкольных лагерях)</t>
  </si>
  <si>
    <t>Графа 11: Перераспределение согласно бюджетной классификации, по распоряжениям главы города, письмам главных распорядителей и получателей бюджетных средств.</t>
  </si>
  <si>
    <t>Дополнительные мероприятия, направленные на снижение напряженности на рынке труда по программе "Содействие занятости населения на 2008-2010 годы"</t>
  </si>
  <si>
    <t>Обеспечение равного с Министерством внутренних дел РФ  повышения денежного довольствия сотрудникам и заработная платы работникам подразделений милиции общественной безопасностии социальных выплат</t>
  </si>
  <si>
    <t xml:space="preserve">Военный  персонал  </t>
  </si>
  <si>
    <t>Выполнение функций государственными органами</t>
  </si>
  <si>
    <t>Социальная помощь</t>
  </si>
  <si>
    <t>Программа "Развитие и модернизация жилищно-коммунального комплекса"</t>
  </si>
  <si>
    <t>Подпрограмма "Проектирование и строительство инженерных сетей"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</si>
  <si>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издержек, субсидии юридическим лицам</t>
  </si>
  <si>
    <t xml:space="preserve"> </t>
  </si>
  <si>
    <t xml:space="preserve"> -подпрограмма "Строительство и (или) приобретение жилых помещений для предоставления на условиях социального найма, формирование маневренного фонда", бюджетные инвестиции</t>
  </si>
  <si>
    <t>Программа "Социальная поддержка и социальное обслуживание инвалидов в Ханты-Мансийском автономном округе - Югре" на 2010-2014 годы</t>
  </si>
  <si>
    <t xml:space="preserve"> -подпрограмма "Обеспечение жильем граждан, проживающих в жилых помещениях, непригодных для проживания", бюджетные инвестиции</t>
  </si>
  <si>
    <t>Администрация города -программа капитальный ремонт ж/ф)</t>
  </si>
  <si>
    <t xml:space="preserve"> -переселение граждан из ж/ф, непригодного для проживания, ОБ</t>
  </si>
  <si>
    <t xml:space="preserve"> -переселение граждан из ж/ф, непригодного для проживания, ФБ</t>
  </si>
  <si>
    <t xml:space="preserve"> -приобретение жилья (непрограмное строительство)</t>
  </si>
  <si>
    <t>№ п\п</t>
  </si>
  <si>
    <t>Вид расходов</t>
  </si>
  <si>
    <t>Объем средств, формируемый в рамках целевых программ</t>
  </si>
  <si>
    <t>Федеральные средства</t>
  </si>
  <si>
    <t>Окружные средства</t>
  </si>
  <si>
    <t>Собственные средства</t>
  </si>
  <si>
    <t>Администрация города- (Программа "Стратегия социально-экономического развития городского округа город Мегион на период до 2020 года")</t>
  </si>
  <si>
    <t>Адресная  программа  "Переселение  граждан  из  жилищного  фонда,  признанного  непригодным  для  проживания и (или)  жилищного фонда  с  высоким  уровнем  износа на 2009-2011г."</t>
  </si>
  <si>
    <t>Развитие МТБ дошкольных образовательных учреждений ХМАО-Югры</t>
  </si>
  <si>
    <t>Приложение 6</t>
  </si>
  <si>
    <t>Приложение 9</t>
  </si>
  <si>
    <t>Переселение граждан из ж/ф, непригодного для проживания</t>
  </si>
  <si>
    <t>Непрограмные инвестиции в основные фонды</t>
  </si>
  <si>
    <t>Выполнение других обязательств государства</t>
  </si>
  <si>
    <t>Программа "Стратегия социально-экономического развития городского округа город Мегион на период до 2020 года"</t>
  </si>
  <si>
    <t>Проведение выборов Думы города</t>
  </si>
  <si>
    <t>ММУ "Старт" (дополнительные мероприятия, направленные на снижение напряженности на рынке труда)</t>
  </si>
  <si>
    <t xml:space="preserve">Субвенция на предоставление мер соцподдержки педработникам и иным категориям граждан, проживающих и работающихв в сельской местности по оплате жилого помещения и коммунальных услуг </t>
  </si>
  <si>
    <t>Сумма с учетом изменений</t>
  </si>
  <si>
    <t>Мероприятия в области информационно-коммуникационных технологий и связи)</t>
  </si>
  <si>
    <t xml:space="preserve"> -Дума города </t>
  </si>
  <si>
    <t xml:space="preserve"> -Администрация  города </t>
  </si>
  <si>
    <t xml:space="preserve"> -Департамент финансов </t>
  </si>
  <si>
    <t xml:space="preserve"> -Департамент муниципальной собственности </t>
  </si>
  <si>
    <t>.0804</t>
  </si>
  <si>
    <t>Распоряжение главы города  № 307  от 16.07.2010,</t>
  </si>
  <si>
    <t>Распоряжение главы города  № 308  от 16.07.2010,</t>
  </si>
  <si>
    <t>Распоряжение главы города  № 317 от 23.07.2010,</t>
  </si>
  <si>
    <t>Департамент образования и молодежной политики  -мероприятия по образовательным учреждениям.</t>
  </si>
  <si>
    <t>.0700</t>
  </si>
  <si>
    <t>На капитальный ремонт здания МЛПУ "Горбольница № 2"</t>
  </si>
  <si>
    <t>Расшифровка расходов к графе "Перераспределение согласно бюджетной классификации, по распоряжениям главы города, письмам главных распорядителей и получателей бюджетных средств" на реализацию программы "Развитие образования ХМАО - Югры на 2008-2010 годы"</t>
  </si>
  <si>
    <t xml:space="preserve">  -МОУ  СОШ№ 3 </t>
  </si>
  <si>
    <t>таблица 2</t>
  </si>
  <si>
    <t xml:space="preserve"> -Департамент образования  </t>
  </si>
  <si>
    <t xml:space="preserve"> -МДОУ "Росинка" </t>
  </si>
  <si>
    <t xml:space="preserve"> -МДОУ "Родничок" </t>
  </si>
  <si>
    <t xml:space="preserve"> -МОУ  СОШ № 6 </t>
  </si>
  <si>
    <t xml:space="preserve"> -МОУ  СОШ № 7 </t>
  </si>
  <si>
    <t xml:space="preserve"> -МУ ДО ДЮСШ № 3 </t>
  </si>
  <si>
    <t xml:space="preserve"> -МУ ДО ДЮСШ №2 </t>
  </si>
  <si>
    <t xml:space="preserve"> -МУ ДО Детская школа искусств № 2 </t>
  </si>
  <si>
    <t xml:space="preserve">МУ ДО ДЮСШ №2 </t>
  </si>
  <si>
    <t xml:space="preserve">МУ ДО ДЮСШ № 3 </t>
  </si>
  <si>
    <t>Приложение 12</t>
  </si>
  <si>
    <t xml:space="preserve">к решению Думы города Мегиона </t>
  </si>
  <si>
    <t>от "____"__________2010г. №_____</t>
  </si>
  <si>
    <t>Перечень городских целевых программ, программ развития городского округа, не обеспеченных источником финансирования                  в 2010 году действие которых приостанавливается.</t>
  </si>
  <si>
    <t>тыс.рублей</t>
  </si>
  <si>
    <t>№ п/п</t>
  </si>
  <si>
    <t>Наименование решения Думы города</t>
  </si>
  <si>
    <t>Наименование программы</t>
  </si>
  <si>
    <t>Объем затрат по программам</t>
  </si>
  <si>
    <t>2008г.</t>
  </si>
  <si>
    <t>2009г.</t>
  </si>
  <si>
    <t>2010г.</t>
  </si>
  <si>
    <t>2011г.</t>
  </si>
  <si>
    <t>2012г.</t>
  </si>
  <si>
    <t>Решение Думы города от 30 января 2003 года №287 "Об утверждении программы перспективного развития здравоохранения на территории муниципального образования г.Мегион до 2010г. (с изменениями от 27.07.2005г. №37)</t>
  </si>
  <si>
    <t xml:space="preserve">Перспективное развитие здравоохранения на территории муниципального образования г.Мегион до 2010г. </t>
  </si>
  <si>
    <t>Решение Думы города от 29 февраля 2008года №425 "О целевой комплексной программе "Развитие сферы культуры и искусства городского округа город Мегион на 2008-2010годы"</t>
  </si>
  <si>
    <t>Развитие сферы культуры и искусства городского округа город Мегион на 2008-2010годы</t>
  </si>
  <si>
    <t>Субвенции на составление списков кандидатов в присяжные заседатели федеральных судов общей юрисдикции в РФ</t>
  </si>
  <si>
    <t xml:space="preserve">  -МОУ  СОШ№ 1 </t>
  </si>
  <si>
    <t xml:space="preserve">  -МОУ  СОШ№ 2 </t>
  </si>
  <si>
    <t xml:space="preserve">  -МОУ СОШ № 4 </t>
  </si>
  <si>
    <t xml:space="preserve">  -МОУ  № 5 "Гимназия" </t>
  </si>
  <si>
    <t xml:space="preserve">  -МОУ  СОШ № 6 </t>
  </si>
  <si>
    <t xml:space="preserve">  -МОУ  СОШ № 7 </t>
  </si>
  <si>
    <t xml:space="preserve">  -Департамент образования и молодежной политики </t>
  </si>
  <si>
    <t>.0709</t>
  </si>
  <si>
    <t>Оплата по  исполнительному листу ООО "Югра-Девелопмент"</t>
  </si>
  <si>
    <t>Обустройство и содержание снежно - ледовых  городков в городе Мегионе и поселке городского типа Высокий.</t>
  </si>
  <si>
    <t>Распоряжение главы города  № 307 и 308 от 16.07.2010, перераспределено в соответствии с городской программой "Реализация приоритетного нацпроекта "Образование" на выплаты денежного вознаграждения победителям и призерам Всеросийской олимпиады школьников 2009-2010 учебного года и выпускников школ, награжденных золотыми и серебрянными медалями в 2009-2010 учебном году.</t>
  </si>
  <si>
    <t>.</t>
  </si>
  <si>
    <t>Решение Думы города от 24 мая 2007года №135 "О городской программе "Формирование безбарьерной среды для инвалидов и других маломобильных групп населения на 2007-2012годы"</t>
  </si>
  <si>
    <t>Формирование безбарьерной среды для инвалидов и других маломобильных групп населения на 2007-2012годы</t>
  </si>
  <si>
    <t>На завершение строительства хозяйственно-бытовой  канализации поселка СУ-920</t>
  </si>
  <si>
    <t>Решение Думы города от 23 ноября 2007года №379 "О комплексных мероприятиях по профилактике правонарушений на территории городского округа город Мегион на 2008-2010годы" (с изменениями от 26.09.2008г. №494; с изменениями от 31.10.2008г. №503; с изменениями от 24.12.2008г. №533)</t>
  </si>
  <si>
    <t xml:space="preserve">Администрация города </t>
  </si>
  <si>
    <t>0114</t>
  </si>
  <si>
    <t>Комплексные мероприятия по профилактике правонарушений на территории городского округа город Мегион на 2008-2010годы</t>
  </si>
  <si>
    <t>Решение Думы города от 28 марта 2008года №442 "О программе"Повышение безопасности дорожного движения в городском округе город Мегион на 2008-2012годы"</t>
  </si>
  <si>
    <t>Н.А.Мартынюк</t>
  </si>
  <si>
    <t>Администрация (Субвенции на осуществление полномочий по подготовке проведения статистических переписей)</t>
  </si>
  <si>
    <t>Повышение безопасности дорожного движения в городском округе город Мегион на 2008-2012годы</t>
  </si>
  <si>
    <t>Решение Думы города от 24 апреля 2008года №454 "Об утверждении гродской целевой Программы "Комплексные меры противодействия злоупотреблению наркотиками и их незаконному обороту на 2008-2012годы" (с изменениями от 26.09.08г. №497)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</si>
</sst>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00"/>
    <numFmt numFmtId="173" formatCode="00"/>
    <numFmt numFmtId="174" formatCode="0000000"/>
    <numFmt numFmtId="175" formatCode="#,##0.000"/>
    <numFmt numFmtId="176" formatCode="00.0"/>
  </numFmts>
  <fonts count="62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6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sz val="16"/>
      <name val="Times New Roman"/>
      <family val="1"/>
    </font>
    <font>
      <i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i/>
      <sz val="18"/>
      <name val="Times New Roman"/>
      <family val="1"/>
    </font>
    <font>
      <i/>
      <sz val="12"/>
      <name val="Times New Roman"/>
      <family val="1"/>
    </font>
    <font>
      <sz val="9"/>
      <name val="Arial Cyr"/>
      <family val="0"/>
    </font>
    <font>
      <sz val="1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5" fillId="21" borderId="7" applyNumberFormat="0" applyAlignment="0" applyProtection="0"/>
    <xf numFmtId="0" fontId="2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14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337">
    <xf numFmtId="0" fontId="0" fillId="0" borderId="0" xfId="0" applyAlignment="1">
      <alignment/>
    </xf>
    <xf numFmtId="0" fontId="6" fillId="24" borderId="0" xfId="0" applyFont="1" applyFill="1" applyBorder="1" applyAlignment="1">
      <alignment horizontal="center" vertical="center"/>
    </xf>
    <xf numFmtId="0" fontId="5" fillId="24" borderId="0" xfId="0" applyFont="1" applyFill="1" applyAlignment="1">
      <alignment/>
    </xf>
    <xf numFmtId="0" fontId="8" fillId="0" borderId="0" xfId="0" applyFont="1" applyAlignment="1">
      <alignment/>
    </xf>
    <xf numFmtId="0" fontId="8" fillId="24" borderId="0" xfId="0" applyFont="1" applyFill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0" fontId="11" fillId="0" borderId="0" xfId="0" applyFont="1" applyAlignment="1">
      <alignment/>
    </xf>
    <xf numFmtId="0" fontId="4" fillId="24" borderId="0" xfId="0" applyFont="1" applyFill="1" applyAlignment="1">
      <alignment/>
    </xf>
    <xf numFmtId="0" fontId="4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wrapText="1"/>
    </xf>
    <xf numFmtId="0" fontId="4" fillId="24" borderId="11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17" fillId="24" borderId="10" xfId="0" applyFont="1" applyFill="1" applyBorder="1" applyAlignment="1">
      <alignment horizontal="center" vertical="center"/>
    </xf>
    <xf numFmtId="0" fontId="17" fillId="24" borderId="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wrapText="1"/>
    </xf>
    <xf numFmtId="0" fontId="2" fillId="24" borderId="11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10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wrapText="1"/>
    </xf>
    <xf numFmtId="0" fontId="2" fillId="24" borderId="14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9" fillId="24" borderId="0" xfId="0" applyFont="1" applyFill="1" applyAlignment="1">
      <alignment/>
    </xf>
    <xf numFmtId="0" fontId="10" fillId="24" borderId="0" xfId="0" applyFont="1" applyFill="1" applyAlignment="1">
      <alignment horizontal="center"/>
    </xf>
    <xf numFmtId="0" fontId="15" fillId="24" borderId="0" xfId="0" applyFont="1" applyFill="1" applyBorder="1" applyAlignment="1">
      <alignment horizontal="center" vertical="center"/>
    </xf>
    <xf numFmtId="164" fontId="6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center" vertical="center" wrapText="1"/>
    </xf>
    <xf numFmtId="16" fontId="2" fillId="24" borderId="12" xfId="0" applyNumberFormat="1" applyFont="1" applyFill="1" applyBorder="1" applyAlignment="1">
      <alignment horizontal="center" vertical="center"/>
    </xf>
    <xf numFmtId="16" fontId="2" fillId="24" borderId="10" xfId="0" applyNumberFormat="1" applyFont="1" applyFill="1" applyBorder="1" applyAlignment="1">
      <alignment horizontal="center" vertical="center"/>
    </xf>
    <xf numFmtId="164" fontId="2" fillId="24" borderId="0" xfId="0" applyNumberFormat="1" applyFont="1" applyFill="1" applyBorder="1" applyAlignment="1">
      <alignment horizontal="right"/>
    </xf>
    <xf numFmtId="0" fontId="4" fillId="24" borderId="10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wrapText="1"/>
    </xf>
    <xf numFmtId="0" fontId="16" fillId="24" borderId="0" xfId="0" applyFont="1" applyFill="1" applyAlignment="1">
      <alignment horizontal="center"/>
    </xf>
    <xf numFmtId="0" fontId="19" fillId="24" borderId="0" xfId="0" applyFont="1" applyFill="1" applyAlignment="1">
      <alignment/>
    </xf>
    <xf numFmtId="0" fontId="8" fillId="24" borderId="0" xfId="54" applyFont="1" applyFill="1" applyAlignment="1">
      <alignment horizontal="left"/>
      <protection/>
    </xf>
    <xf numFmtId="0" fontId="4" fillId="24" borderId="0" xfId="54" applyFont="1" applyFill="1">
      <alignment/>
      <protection/>
    </xf>
    <xf numFmtId="0" fontId="8" fillId="24" borderId="0" xfId="54" applyFont="1" applyFill="1">
      <alignment/>
      <protection/>
    </xf>
    <xf numFmtId="172" fontId="1" fillId="24" borderId="11" xfId="54" applyNumberFormat="1" applyFont="1" applyFill="1" applyBorder="1" applyAlignment="1" applyProtection="1">
      <alignment/>
      <protection hidden="1"/>
    </xf>
    <xf numFmtId="173" fontId="1" fillId="24" borderId="11" xfId="54" applyNumberFormat="1" applyFont="1" applyFill="1" applyBorder="1" applyAlignment="1" applyProtection="1">
      <alignment/>
      <protection hidden="1"/>
    </xf>
    <xf numFmtId="174" fontId="1" fillId="24" borderId="11" xfId="54" applyNumberFormat="1" applyFont="1" applyFill="1" applyBorder="1" applyAlignment="1" applyProtection="1">
      <alignment/>
      <protection hidden="1"/>
    </xf>
    <xf numFmtId="172" fontId="8" fillId="24" borderId="11" xfId="54" applyNumberFormat="1" applyFont="1" applyFill="1" applyBorder="1" applyAlignment="1" applyProtection="1">
      <alignment/>
      <protection hidden="1"/>
    </xf>
    <xf numFmtId="173" fontId="8" fillId="24" borderId="11" xfId="54" applyNumberFormat="1" applyFont="1" applyFill="1" applyBorder="1" applyAlignment="1" applyProtection="1">
      <alignment/>
      <protection hidden="1"/>
    </xf>
    <xf numFmtId="174" fontId="8" fillId="24" borderId="11" xfId="54" applyNumberFormat="1" applyFont="1" applyFill="1" applyBorder="1" applyAlignment="1" applyProtection="1">
      <alignment/>
      <protection hidden="1"/>
    </xf>
    <xf numFmtId="174" fontId="8" fillId="24" borderId="11" xfId="54" applyNumberFormat="1" applyFont="1" applyFill="1" applyBorder="1" applyAlignment="1" applyProtection="1">
      <alignment wrapText="1"/>
      <protection hidden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" fillId="24" borderId="0" xfId="0" applyFont="1" applyFill="1" applyAlignment="1">
      <alignment wrapText="1"/>
    </xf>
    <xf numFmtId="0" fontId="1" fillId="24" borderId="0" xfId="0" applyFont="1" applyFill="1" applyBorder="1" applyAlignment="1">
      <alignment wrapText="1"/>
    </xf>
    <xf numFmtId="0" fontId="4" fillId="24" borderId="0" xfId="0" applyFont="1" applyFill="1" applyAlignment="1">
      <alignment wrapText="1"/>
    </xf>
    <xf numFmtId="0" fontId="8" fillId="24" borderId="0" xfId="0" applyFont="1" applyFill="1" applyAlignment="1">
      <alignment wrapText="1"/>
    </xf>
    <xf numFmtId="0" fontId="8" fillId="24" borderId="0" xfId="0" applyFont="1" applyFill="1" applyAlignment="1">
      <alignment horizontal="center" wrapText="1"/>
    </xf>
    <xf numFmtId="0" fontId="8" fillId="0" borderId="16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24" borderId="0" xfId="0" applyFont="1" applyFill="1" applyAlignment="1">
      <alignment horizontal="center" vertical="center" wrapText="1"/>
    </xf>
    <xf numFmtId="0" fontId="8" fillId="24" borderId="0" xfId="0" applyFont="1" applyFill="1" applyBorder="1" applyAlignment="1">
      <alignment horizontal="center" vertical="center"/>
    </xf>
    <xf numFmtId="164" fontId="20" fillId="24" borderId="0" xfId="0" applyNumberFormat="1" applyFont="1" applyFill="1" applyAlignment="1">
      <alignment/>
    </xf>
    <xf numFmtId="0" fontId="8" fillId="0" borderId="0" xfId="0" applyFont="1" applyAlignment="1">
      <alignment horizontal="left" vertical="center"/>
    </xf>
    <xf numFmtId="0" fontId="2" fillId="24" borderId="0" xfId="54" applyFont="1" applyFill="1" applyBorder="1" applyAlignment="1">
      <alignment wrapText="1"/>
      <protection/>
    </xf>
    <xf numFmtId="172" fontId="8" fillId="24" borderId="10" xfId="54" applyNumberFormat="1" applyFont="1" applyFill="1" applyBorder="1" applyAlignment="1" applyProtection="1">
      <alignment wrapText="1"/>
      <protection hidden="1"/>
    </xf>
    <xf numFmtId="0" fontId="1" fillId="24" borderId="10" xfId="0" applyFont="1" applyFill="1" applyBorder="1" applyAlignment="1">
      <alignment wrapText="1"/>
    </xf>
    <xf numFmtId="0" fontId="1" fillId="24" borderId="14" xfId="54" applyNumberFormat="1" applyFont="1" applyFill="1" applyBorder="1" applyAlignment="1" applyProtection="1">
      <alignment horizontal="centerContinuous"/>
      <protection hidden="1"/>
    </xf>
    <xf numFmtId="0" fontId="1" fillId="24" borderId="19" xfId="54" applyNumberFormat="1" applyFont="1" applyFill="1" applyBorder="1" applyAlignment="1" applyProtection="1">
      <alignment horizontal="center"/>
      <protection hidden="1"/>
    </xf>
    <xf numFmtId="0" fontId="2" fillId="24" borderId="0" xfId="54" applyFont="1" applyFill="1">
      <alignment/>
      <protection/>
    </xf>
    <xf numFmtId="0" fontId="16" fillId="24" borderId="0" xfId="54" applyFont="1" applyFill="1">
      <alignment/>
      <protection/>
    </xf>
    <xf numFmtId="0" fontId="4" fillId="24" borderId="0" xfId="54" applyFont="1" applyFill="1" applyAlignment="1">
      <alignment horizontal="left"/>
      <protection/>
    </xf>
    <xf numFmtId="0" fontId="15" fillId="24" borderId="0" xfId="54" applyFont="1" applyFill="1">
      <alignment/>
      <protection/>
    </xf>
    <xf numFmtId="174" fontId="1" fillId="24" borderId="11" xfId="54" applyNumberFormat="1" applyFont="1" applyFill="1" applyBorder="1" applyAlignment="1" applyProtection="1">
      <alignment wrapText="1"/>
      <protection hidden="1"/>
    </xf>
    <xf numFmtId="0" fontId="6" fillId="24" borderId="0" xfId="54" applyFont="1" applyFill="1">
      <alignment/>
      <protection/>
    </xf>
    <xf numFmtId="0" fontId="1" fillId="24" borderId="11" xfId="54" applyFont="1" applyFill="1" applyBorder="1">
      <alignment/>
      <protection/>
    </xf>
    <xf numFmtId="0" fontId="1" fillId="24" borderId="20" xfId="54" applyNumberFormat="1" applyFont="1" applyFill="1" applyBorder="1" applyAlignment="1" applyProtection="1">
      <alignment/>
      <protection hidden="1"/>
    </xf>
    <xf numFmtId="164" fontId="2" fillId="24" borderId="0" xfId="54" applyNumberFormat="1" applyFont="1" applyFill="1">
      <alignment/>
      <protection/>
    </xf>
    <xf numFmtId="173" fontId="1" fillId="24" borderId="20" xfId="54" applyNumberFormat="1" applyFont="1" applyFill="1" applyBorder="1" applyAlignment="1" applyProtection="1">
      <alignment/>
      <protection hidden="1"/>
    </xf>
    <xf numFmtId="0" fontId="8" fillId="24" borderId="0" xfId="0" applyFont="1" applyFill="1" applyAlignment="1">
      <alignment/>
    </xf>
    <xf numFmtId="0" fontId="2" fillId="24" borderId="19" xfId="54" applyFont="1" applyFill="1" applyBorder="1" applyAlignment="1">
      <alignment horizontal="center"/>
      <protection/>
    </xf>
    <xf numFmtId="0" fontId="2" fillId="24" borderId="21" xfId="54" applyFont="1" applyFill="1" applyBorder="1" applyAlignment="1">
      <alignment horizontal="center"/>
      <protection/>
    </xf>
    <xf numFmtId="0" fontId="8" fillId="24" borderId="10" xfId="0" applyFont="1" applyFill="1" applyBorder="1" applyAlignment="1">
      <alignment wrapText="1"/>
    </xf>
    <xf numFmtId="0" fontId="4" fillId="24" borderId="0" xfId="0" applyFont="1" applyFill="1" applyBorder="1" applyAlignment="1">
      <alignment wrapText="1"/>
    </xf>
    <xf numFmtId="172" fontId="1" fillId="24" borderId="22" xfId="54" applyNumberFormat="1" applyFont="1" applyFill="1" applyBorder="1" applyAlignment="1" applyProtection="1">
      <alignment/>
      <protection hidden="1"/>
    </xf>
    <xf numFmtId="173" fontId="1" fillId="24" borderId="22" xfId="54" applyNumberFormat="1" applyFont="1" applyFill="1" applyBorder="1" applyAlignment="1" applyProtection="1">
      <alignment/>
      <protection hidden="1"/>
    </xf>
    <xf numFmtId="174" fontId="1" fillId="24" borderId="22" xfId="54" applyNumberFormat="1" applyFont="1" applyFill="1" applyBorder="1" applyAlignment="1" applyProtection="1">
      <alignment/>
      <protection hidden="1"/>
    </xf>
    <xf numFmtId="0" fontId="1" fillId="0" borderId="0" xfId="0" applyFont="1" applyAlignment="1">
      <alignment horizontal="center" vertical="center" wrapText="1"/>
    </xf>
    <xf numFmtId="0" fontId="2" fillId="24" borderId="15" xfId="54" applyNumberFormat="1" applyFont="1" applyFill="1" applyBorder="1" applyAlignment="1" applyProtection="1">
      <alignment horizontal="center" vertical="center" textRotation="90" wrapText="1"/>
      <protection hidden="1"/>
    </xf>
    <xf numFmtId="4" fontId="20" fillId="24" borderId="0" xfId="0" applyNumberFormat="1" applyFont="1" applyFill="1" applyAlignment="1">
      <alignment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24" borderId="15" xfId="0" applyFont="1" applyFill="1" applyBorder="1" applyAlignment="1">
      <alignment horizontal="center" vertical="center" textRotation="90" wrapText="1"/>
    </xf>
    <xf numFmtId="0" fontId="8" fillId="0" borderId="23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wrapText="1"/>
    </xf>
    <xf numFmtId="0" fontId="1" fillId="0" borderId="22" xfId="0" applyFont="1" applyBorder="1" applyAlignment="1">
      <alignment horizontal="center" wrapText="1"/>
    </xf>
    <xf numFmtId="164" fontId="1" fillId="24" borderId="11" xfId="0" applyNumberFormat="1" applyFont="1" applyFill="1" applyBorder="1" applyAlignment="1">
      <alignment horizontal="center" wrapText="1"/>
    </xf>
    <xf numFmtId="164" fontId="1" fillId="24" borderId="22" xfId="0" applyNumberFormat="1" applyFont="1" applyFill="1" applyBorder="1" applyAlignment="1">
      <alignment horizontal="center" wrapText="1"/>
    </xf>
    <xf numFmtId="164" fontId="1" fillId="24" borderId="2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9" fontId="1" fillId="24" borderId="11" xfId="0" applyNumberFormat="1" applyFont="1" applyFill="1" applyBorder="1" applyAlignment="1">
      <alignment horizontal="center" wrapText="1"/>
    </xf>
    <xf numFmtId="164" fontId="1" fillId="24" borderId="26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wrapText="1"/>
    </xf>
    <xf numFmtId="49" fontId="8" fillId="0" borderId="11" xfId="0" applyNumberFormat="1" applyFont="1" applyBorder="1" applyAlignment="1">
      <alignment horizontal="center" wrapText="1"/>
    </xf>
    <xf numFmtId="164" fontId="8" fillId="24" borderId="11" xfId="0" applyNumberFormat="1" applyFont="1" applyFill="1" applyBorder="1" applyAlignment="1">
      <alignment horizontal="center" wrapText="1"/>
    </xf>
    <xf numFmtId="164" fontId="8" fillId="0" borderId="11" xfId="0" applyNumberFormat="1" applyFont="1" applyBorder="1" applyAlignment="1">
      <alignment horizontal="center" wrapText="1"/>
    </xf>
    <xf numFmtId="164" fontId="8" fillId="0" borderId="26" xfId="0" applyNumberFormat="1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49" fontId="8" fillId="24" borderId="11" xfId="0" applyNumberFormat="1" applyFont="1" applyFill="1" applyBorder="1" applyAlignment="1">
      <alignment horizontal="center" wrapText="1"/>
    </xf>
    <xf numFmtId="164" fontId="8" fillId="24" borderId="26" xfId="0" applyNumberFormat="1" applyFont="1" applyFill="1" applyBorder="1" applyAlignment="1">
      <alignment horizontal="center" wrapText="1"/>
    </xf>
    <xf numFmtId="0" fontId="22" fillId="0" borderId="0" xfId="0" applyFont="1" applyAlignment="1">
      <alignment wrapText="1"/>
    </xf>
    <xf numFmtId="0" fontId="8" fillId="24" borderId="27" xfId="0" applyFont="1" applyFill="1" applyBorder="1" applyAlignment="1">
      <alignment wrapText="1"/>
    </xf>
    <xf numFmtId="49" fontId="8" fillId="24" borderId="20" xfId="0" applyNumberFormat="1" applyFont="1" applyFill="1" applyBorder="1" applyAlignment="1">
      <alignment horizontal="center" wrapText="1"/>
    </xf>
    <xf numFmtId="164" fontId="8" fillId="24" borderId="20" xfId="0" applyNumberFormat="1" applyFont="1" applyFill="1" applyBorder="1" applyAlignment="1">
      <alignment horizontal="center" wrapText="1"/>
    </xf>
    <xf numFmtId="0" fontId="8" fillId="24" borderId="0" xfId="0" applyFont="1" applyFill="1" applyBorder="1" applyAlignment="1">
      <alignment horizontal="center" wrapText="1"/>
    </xf>
    <xf numFmtId="172" fontId="8" fillId="24" borderId="15" xfId="54" applyNumberFormat="1" applyFont="1" applyFill="1" applyBorder="1" applyAlignment="1" applyProtection="1">
      <alignment/>
      <protection hidden="1"/>
    </xf>
    <xf numFmtId="173" fontId="8" fillId="24" borderId="15" xfId="54" applyNumberFormat="1" applyFont="1" applyFill="1" applyBorder="1" applyAlignment="1" applyProtection="1">
      <alignment/>
      <protection hidden="1"/>
    </xf>
    <xf numFmtId="0" fontId="4" fillId="24" borderId="28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/>
    </xf>
    <xf numFmtId="0" fontId="8" fillId="24" borderId="11" xfId="0" applyFont="1" applyFill="1" applyBorder="1" applyAlignment="1">
      <alignment wrapText="1"/>
    </xf>
    <xf numFmtId="0" fontId="18" fillId="24" borderId="0" xfId="0" applyFont="1" applyFill="1" applyBorder="1" applyAlignment="1">
      <alignment/>
    </xf>
    <xf numFmtId="172" fontId="1" fillId="24" borderId="29" xfId="54" applyNumberFormat="1" applyFont="1" applyFill="1" applyBorder="1" applyAlignment="1" applyProtection="1">
      <alignment wrapText="1"/>
      <protection hidden="1"/>
    </xf>
    <xf numFmtId="172" fontId="8" fillId="24" borderId="29" xfId="54" applyNumberFormat="1" applyFont="1" applyFill="1" applyBorder="1" applyAlignment="1" applyProtection="1">
      <alignment wrapText="1"/>
      <protection hidden="1"/>
    </xf>
    <xf numFmtId="172" fontId="8" fillId="24" borderId="29" xfId="54" applyNumberFormat="1" applyFont="1" applyFill="1" applyBorder="1" applyAlignment="1" applyProtection="1">
      <alignment horizontal="left" wrapText="1"/>
      <protection hidden="1"/>
    </xf>
    <xf numFmtId="172" fontId="1" fillId="24" borderId="29" xfId="54" applyNumberFormat="1" applyFont="1" applyFill="1" applyBorder="1" applyAlignment="1" applyProtection="1">
      <alignment horizontal="left" wrapText="1"/>
      <protection hidden="1"/>
    </xf>
    <xf numFmtId="0" fontId="8" fillId="24" borderId="30" xfId="0" applyFont="1" applyFill="1" applyBorder="1" applyAlignment="1">
      <alignment wrapText="1"/>
    </xf>
    <xf numFmtId="0" fontId="8" fillId="24" borderId="29" xfId="0" applyFont="1" applyFill="1" applyBorder="1" applyAlignment="1">
      <alignment wrapText="1"/>
    </xf>
    <xf numFmtId="0" fontId="1" fillId="24" borderId="29" xfId="0" applyFont="1" applyFill="1" applyBorder="1" applyAlignment="1">
      <alignment wrapText="1"/>
    </xf>
    <xf numFmtId="0" fontId="8" fillId="24" borderId="31" xfId="0" applyFont="1" applyFill="1" applyBorder="1" applyAlignment="1">
      <alignment wrapText="1"/>
    </xf>
    <xf numFmtId="0" fontId="1" fillId="24" borderId="32" xfId="54" applyNumberFormat="1" applyFont="1" applyFill="1" applyBorder="1" applyAlignment="1" applyProtection="1">
      <alignment wrapText="1"/>
      <protection hidden="1"/>
    </xf>
    <xf numFmtId="172" fontId="1" fillId="24" borderId="24" xfId="54" applyNumberFormat="1" applyFont="1" applyFill="1" applyBorder="1" applyAlignment="1" applyProtection="1">
      <alignment/>
      <protection hidden="1"/>
    </xf>
    <xf numFmtId="172" fontId="1" fillId="24" borderId="10" xfId="54" applyNumberFormat="1" applyFont="1" applyFill="1" applyBorder="1" applyAlignment="1" applyProtection="1">
      <alignment/>
      <protection hidden="1"/>
    </xf>
    <xf numFmtId="172" fontId="8" fillId="24" borderId="10" xfId="54" applyNumberFormat="1" applyFont="1" applyFill="1" applyBorder="1" applyAlignment="1" applyProtection="1">
      <alignment/>
      <protection hidden="1"/>
    </xf>
    <xf numFmtId="172" fontId="8" fillId="24" borderId="28" xfId="54" applyNumberFormat="1" applyFont="1" applyFill="1" applyBorder="1" applyAlignment="1" applyProtection="1">
      <alignment/>
      <protection hidden="1"/>
    </xf>
    <xf numFmtId="172" fontId="1" fillId="24" borderId="27" xfId="54" applyNumberFormat="1" applyFont="1" applyFill="1" applyBorder="1" applyAlignment="1" applyProtection="1">
      <alignment/>
      <protection hidden="1"/>
    </xf>
    <xf numFmtId="0" fontId="2" fillId="24" borderId="11" xfId="0" applyFont="1" applyFill="1" applyBorder="1" applyAlignment="1">
      <alignment vertical="center" wrapText="1"/>
    </xf>
    <xf numFmtId="0" fontId="2" fillId="24" borderId="13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vertical="center"/>
    </xf>
    <xf numFmtId="0" fontId="2" fillId="24" borderId="11" xfId="0" applyFont="1" applyFill="1" applyBorder="1" applyAlignment="1">
      <alignment vertical="center"/>
    </xf>
    <xf numFmtId="0" fontId="2" fillId="24" borderId="13" xfId="0" applyFont="1" applyFill="1" applyBorder="1" applyAlignment="1">
      <alignment vertical="center"/>
    </xf>
    <xf numFmtId="164" fontId="8" fillId="0" borderId="20" xfId="0" applyNumberFormat="1" applyFont="1" applyBorder="1" applyAlignment="1">
      <alignment horizontal="center" wrapText="1"/>
    </xf>
    <xf numFmtId="164" fontId="8" fillId="0" borderId="33" xfId="0" applyNumberFormat="1" applyFont="1" applyBorder="1" applyAlignment="1">
      <alignment horizontal="center" wrapText="1"/>
    </xf>
    <xf numFmtId="174" fontId="8" fillId="24" borderId="15" xfId="54" applyNumberFormat="1" applyFont="1" applyFill="1" applyBorder="1" applyAlignment="1" applyProtection="1">
      <alignment/>
      <protection hidden="1"/>
    </xf>
    <xf numFmtId="0" fontId="8" fillId="24" borderId="11" xfId="0" applyFont="1" applyFill="1" applyBorder="1" applyAlignment="1">
      <alignment vertical="center" wrapText="1"/>
    </xf>
    <xf numFmtId="0" fontId="2" fillId="24" borderId="34" xfId="0" applyFont="1" applyFill="1" applyBorder="1" applyAlignment="1">
      <alignment wrapText="1"/>
    </xf>
    <xf numFmtId="0" fontId="2" fillId="24" borderId="34" xfId="0" applyFont="1" applyFill="1" applyBorder="1" applyAlignment="1">
      <alignment vertical="center" wrapText="1"/>
    </xf>
    <xf numFmtId="0" fontId="4" fillId="24" borderId="26" xfId="0" applyFont="1" applyFill="1" applyBorder="1" applyAlignment="1">
      <alignment wrapText="1"/>
    </xf>
    <xf numFmtId="0" fontId="2" fillId="24" borderId="26" xfId="0" applyFont="1" applyFill="1" applyBorder="1" applyAlignment="1">
      <alignment vertical="center" wrapText="1"/>
    </xf>
    <xf numFmtId="0" fontId="2" fillId="24" borderId="26" xfId="0" applyFont="1" applyFill="1" applyBorder="1" applyAlignment="1">
      <alignment wrapText="1"/>
    </xf>
    <xf numFmtId="0" fontId="4" fillId="24" borderId="23" xfId="0" applyFont="1" applyFill="1" applyBorder="1" applyAlignment="1">
      <alignment wrapText="1"/>
    </xf>
    <xf numFmtId="0" fontId="4" fillId="24" borderId="26" xfId="0" applyFont="1" applyFill="1" applyBorder="1" applyAlignment="1">
      <alignment/>
    </xf>
    <xf numFmtId="0" fontId="2" fillId="24" borderId="26" xfId="0" applyFont="1" applyFill="1" applyBorder="1" applyAlignment="1">
      <alignment/>
    </xf>
    <xf numFmtId="0" fontId="2" fillId="24" borderId="34" xfId="0" applyFont="1" applyFill="1" applyBorder="1" applyAlignment="1">
      <alignment vertical="center"/>
    </xf>
    <xf numFmtId="0" fontId="2" fillId="24" borderId="26" xfId="0" applyFont="1" applyFill="1" applyBorder="1" applyAlignment="1">
      <alignment vertical="center"/>
    </xf>
    <xf numFmtId="0" fontId="4" fillId="24" borderId="26" xfId="0" applyFont="1" applyFill="1" applyBorder="1" applyAlignment="1">
      <alignment horizontal="left"/>
    </xf>
    <xf numFmtId="0" fontId="2" fillId="24" borderId="26" xfId="0" applyFont="1" applyFill="1" applyBorder="1" applyAlignment="1">
      <alignment horizontal="left" vertical="center"/>
    </xf>
    <xf numFmtId="173" fontId="1" fillId="24" borderId="15" xfId="54" applyNumberFormat="1" applyFont="1" applyFill="1" applyBorder="1" applyAlignment="1" applyProtection="1">
      <alignment/>
      <protection hidden="1"/>
    </xf>
    <xf numFmtId="174" fontId="1" fillId="24" borderId="15" xfId="54" applyNumberFormat="1" applyFont="1" applyFill="1" applyBorder="1" applyAlignment="1" applyProtection="1">
      <alignment/>
      <protection hidden="1"/>
    </xf>
    <xf numFmtId="172" fontId="1" fillId="24" borderId="15" xfId="54" applyNumberFormat="1" applyFont="1" applyFill="1" applyBorder="1" applyAlignment="1" applyProtection="1">
      <alignment/>
      <protection hidden="1"/>
    </xf>
    <xf numFmtId="172" fontId="8" fillId="24" borderId="12" xfId="54" applyNumberFormat="1" applyFont="1" applyFill="1" applyBorder="1" applyAlignment="1" applyProtection="1">
      <alignment/>
      <protection hidden="1"/>
    </xf>
    <xf numFmtId="173" fontId="8" fillId="24" borderId="13" xfId="54" applyNumberFormat="1" applyFont="1" applyFill="1" applyBorder="1" applyAlignment="1" applyProtection="1">
      <alignment/>
      <protection hidden="1"/>
    </xf>
    <xf numFmtId="174" fontId="8" fillId="24" borderId="13" xfId="54" applyNumberFormat="1" applyFont="1" applyFill="1" applyBorder="1" applyAlignment="1" applyProtection="1">
      <alignment/>
      <protection hidden="1"/>
    </xf>
    <xf numFmtId="172" fontId="8" fillId="24" borderId="13" xfId="54" applyNumberFormat="1" applyFont="1" applyFill="1" applyBorder="1" applyAlignment="1" applyProtection="1">
      <alignment/>
      <protection hidden="1"/>
    </xf>
    <xf numFmtId="172" fontId="1" fillId="24" borderId="12" xfId="54" applyNumberFormat="1" applyFont="1" applyFill="1" applyBorder="1" applyAlignment="1" applyProtection="1">
      <alignment/>
      <protection hidden="1"/>
    </xf>
    <xf numFmtId="173" fontId="1" fillId="24" borderId="13" xfId="54" applyNumberFormat="1" applyFont="1" applyFill="1" applyBorder="1" applyAlignment="1" applyProtection="1">
      <alignment/>
      <protection hidden="1"/>
    </xf>
    <xf numFmtId="174" fontId="1" fillId="24" borderId="13" xfId="54" applyNumberFormat="1" applyFont="1" applyFill="1" applyBorder="1" applyAlignment="1" applyProtection="1">
      <alignment/>
      <protection hidden="1"/>
    </xf>
    <xf numFmtId="172" fontId="1" fillId="24" borderId="13" xfId="54" applyNumberFormat="1" applyFont="1" applyFill="1" applyBorder="1" applyAlignment="1" applyProtection="1">
      <alignment/>
      <protection hidden="1"/>
    </xf>
    <xf numFmtId="0" fontId="6" fillId="24" borderId="0" xfId="0" applyFont="1" applyFill="1" applyBorder="1" applyAlignment="1">
      <alignment horizontal="center" vertical="center" wrapText="1"/>
    </xf>
    <xf numFmtId="164" fontId="4" fillId="24" borderId="0" xfId="0" applyNumberFormat="1" applyFont="1" applyFill="1" applyAlignment="1">
      <alignment/>
    </xf>
    <xf numFmtId="164" fontId="2" fillId="24" borderId="0" xfId="0" applyNumberFormat="1" applyFont="1" applyFill="1" applyBorder="1" applyAlignment="1">
      <alignment/>
    </xf>
    <xf numFmtId="49" fontId="4" fillId="24" borderId="26" xfId="0" applyNumberFormat="1" applyFont="1" applyFill="1" applyBorder="1" applyAlignment="1">
      <alignment wrapText="1"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164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164" fontId="21" fillId="0" borderId="0" xfId="0" applyNumberFormat="1" applyFont="1" applyFill="1" applyAlignment="1">
      <alignment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right"/>
    </xf>
    <xf numFmtId="49" fontId="8" fillId="0" borderId="11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/>
    </xf>
    <xf numFmtId="0" fontId="8" fillId="0" borderId="19" xfId="0" applyNumberFormat="1" applyFont="1" applyFill="1" applyBorder="1" applyAlignment="1">
      <alignment/>
    </xf>
    <xf numFmtId="0" fontId="21" fillId="0" borderId="0" xfId="0" applyNumberFormat="1" applyFont="1" applyFill="1" applyAlignment="1">
      <alignment/>
    </xf>
    <xf numFmtId="4" fontId="21" fillId="0" borderId="0" xfId="0" applyNumberFormat="1" applyFont="1" applyFill="1" applyAlignment="1">
      <alignment/>
    </xf>
    <xf numFmtId="0" fontId="23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 vertical="center"/>
    </xf>
    <xf numFmtId="49" fontId="8" fillId="24" borderId="11" xfId="54" applyNumberFormat="1" applyFont="1" applyFill="1" applyBorder="1" applyAlignment="1" applyProtection="1">
      <alignment horizontal="center"/>
      <protection hidden="1"/>
    </xf>
    <xf numFmtId="49" fontId="8" fillId="24" borderId="15" xfId="54" applyNumberFormat="1" applyFont="1" applyFill="1" applyBorder="1" applyAlignment="1" applyProtection="1">
      <alignment horizontal="center"/>
      <protection hidden="1"/>
    </xf>
    <xf numFmtId="49" fontId="8" fillId="24" borderId="11" xfId="54" applyNumberFormat="1" applyFont="1" applyFill="1" applyBorder="1" applyAlignment="1" applyProtection="1">
      <alignment/>
      <protection hidden="1"/>
    </xf>
    <xf numFmtId="164" fontId="23" fillId="0" borderId="0" xfId="0" applyNumberFormat="1" applyFont="1" applyFill="1" applyAlignment="1">
      <alignment/>
    </xf>
    <xf numFmtId="0" fontId="15" fillId="24" borderId="0" xfId="0" applyNumberFormat="1" applyFont="1" applyFill="1" applyBorder="1" applyAlignment="1">
      <alignment/>
    </xf>
    <xf numFmtId="0" fontId="18" fillId="24" borderId="20" xfId="0" applyFont="1" applyFill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" fillId="0" borderId="35" xfId="0" applyNumberFormat="1" applyFont="1" applyFill="1" applyBorder="1" applyAlignment="1">
      <alignment/>
    </xf>
    <xf numFmtId="0" fontId="8" fillId="0" borderId="17" xfId="0" applyNumberFormat="1" applyFont="1" applyFill="1" applyBorder="1" applyAlignment="1">
      <alignment/>
    </xf>
    <xf numFmtId="0" fontId="11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43" fillId="0" borderId="12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4" fontId="43" fillId="0" borderId="13" xfId="0" applyNumberFormat="1" applyFont="1" applyBorder="1" applyAlignment="1">
      <alignment vertical="center" wrapText="1"/>
    </xf>
    <xf numFmtId="4" fontId="43" fillId="0" borderId="34" xfId="0" applyNumberFormat="1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4" fontId="43" fillId="0" borderId="11" xfId="0" applyNumberFormat="1" applyFont="1" applyBorder="1" applyAlignment="1">
      <alignment vertical="center" wrapText="1"/>
    </xf>
    <xf numFmtId="4" fontId="43" fillId="0" borderId="26" xfId="0" applyNumberFormat="1" applyFont="1" applyBorder="1" applyAlignment="1">
      <alignment vertical="center" wrapText="1"/>
    </xf>
    <xf numFmtId="0" fontId="43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4" fillId="0" borderId="20" xfId="0" applyFont="1" applyBorder="1" applyAlignment="1">
      <alignment vertical="center" wrapText="1"/>
    </xf>
    <xf numFmtId="4" fontId="45" fillId="0" borderId="20" xfId="0" applyNumberFormat="1" applyFont="1" applyBorder="1" applyAlignment="1">
      <alignment vertical="center" wrapText="1"/>
    </xf>
    <xf numFmtId="4" fontId="45" fillId="0" borderId="33" xfId="0" applyNumberFormat="1" applyFont="1" applyBorder="1" applyAlignment="1">
      <alignment vertical="center" wrapText="1"/>
    </xf>
    <xf numFmtId="0" fontId="4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24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64" fontId="10" fillId="0" borderId="11" xfId="0" applyNumberFormat="1" applyFont="1" applyFill="1" applyBorder="1" applyAlignment="1">
      <alignment horizontal="center" wrapText="1"/>
    </xf>
    <xf numFmtId="164" fontId="10" fillId="0" borderId="26" xfId="0" applyNumberFormat="1" applyFont="1" applyFill="1" applyBorder="1" applyAlignment="1">
      <alignment horizontal="center" wrapText="1"/>
    </xf>
    <xf numFmtId="164" fontId="9" fillId="0" borderId="11" xfId="0" applyNumberFormat="1" applyFont="1" applyFill="1" applyBorder="1" applyAlignment="1">
      <alignment horizontal="center" wrapText="1"/>
    </xf>
    <xf numFmtId="164" fontId="9" fillId="0" borderId="26" xfId="0" applyNumberFormat="1" applyFont="1" applyFill="1" applyBorder="1" applyAlignment="1">
      <alignment horizontal="center" wrapText="1"/>
    </xf>
    <xf numFmtId="164" fontId="9" fillId="0" borderId="30" xfId="0" applyNumberFormat="1" applyFont="1" applyFill="1" applyBorder="1" applyAlignment="1">
      <alignment horizontal="center" wrapText="1"/>
    </xf>
    <xf numFmtId="164" fontId="10" fillId="0" borderId="15" xfId="0" applyNumberFormat="1" applyFont="1" applyFill="1" applyBorder="1" applyAlignment="1">
      <alignment horizontal="center" wrapText="1"/>
    </xf>
    <xf numFmtId="164" fontId="9" fillId="0" borderId="15" xfId="0" applyNumberFormat="1" applyFont="1" applyFill="1" applyBorder="1" applyAlignment="1">
      <alignment horizontal="center" wrapText="1"/>
    </xf>
    <xf numFmtId="164" fontId="9" fillId="0" borderId="23" xfId="0" applyNumberFormat="1" applyFont="1" applyFill="1" applyBorder="1" applyAlignment="1">
      <alignment horizontal="center" wrapText="1"/>
    </xf>
    <xf numFmtId="164" fontId="9" fillId="0" borderId="36" xfId="0" applyNumberFormat="1" applyFont="1" applyFill="1" applyBorder="1" applyAlignment="1">
      <alignment horizontal="center" wrapText="1"/>
    </xf>
    <xf numFmtId="164" fontId="10" fillId="0" borderId="36" xfId="0" applyNumberFormat="1" applyFont="1" applyFill="1" applyBorder="1" applyAlignment="1">
      <alignment horizontal="center" wrapText="1"/>
    </xf>
    <xf numFmtId="164" fontId="9" fillId="24" borderId="11" xfId="0" applyNumberFormat="1" applyFont="1" applyFill="1" applyBorder="1" applyAlignment="1">
      <alignment horizontal="center" wrapText="1"/>
    </xf>
    <xf numFmtId="164" fontId="10" fillId="0" borderId="17" xfId="0" applyNumberFormat="1" applyFont="1" applyFill="1" applyBorder="1" applyAlignment="1">
      <alignment horizontal="center" wrapText="1"/>
    </xf>
    <xf numFmtId="164" fontId="10" fillId="0" borderId="19" xfId="0" applyNumberFormat="1" applyFont="1" applyFill="1" applyBorder="1" applyAlignment="1">
      <alignment horizontal="center"/>
    </xf>
    <xf numFmtId="164" fontId="10" fillId="0" borderId="21" xfId="0" applyNumberFormat="1" applyFont="1" applyFill="1" applyBorder="1" applyAlignment="1">
      <alignment horizontal="center"/>
    </xf>
    <xf numFmtId="164" fontId="9" fillId="0" borderId="26" xfId="0" applyNumberFormat="1" applyFont="1" applyFill="1" applyBorder="1" applyAlignment="1">
      <alignment wrapText="1"/>
    </xf>
    <xf numFmtId="164" fontId="10" fillId="0" borderId="26" xfId="55" applyNumberFormat="1" applyFont="1" applyFill="1" applyBorder="1" applyAlignment="1">
      <alignment wrapText="1"/>
      <protection/>
    </xf>
    <xf numFmtId="164" fontId="10" fillId="0" borderId="26" xfId="0" applyNumberFormat="1" applyFont="1" applyFill="1" applyBorder="1" applyAlignment="1">
      <alignment wrapText="1"/>
    </xf>
    <xf numFmtId="164" fontId="10" fillId="0" borderId="37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right"/>
    </xf>
    <xf numFmtId="49" fontId="8" fillId="0" borderId="26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49" fontId="1" fillId="0" borderId="26" xfId="0" applyNumberFormat="1" applyFont="1" applyFill="1" applyBorder="1" applyAlignment="1">
      <alignment horizontal="right"/>
    </xf>
    <xf numFmtId="0" fontId="1" fillId="0" borderId="35" xfId="0" applyNumberFormat="1" applyFont="1" applyFill="1" applyBorder="1" applyAlignment="1">
      <alignment horizontal="center" vertical="center" wrapText="1"/>
    </xf>
    <xf numFmtId="0" fontId="8" fillId="0" borderId="37" xfId="0" applyNumberFormat="1" applyFont="1" applyFill="1" applyBorder="1" applyAlignment="1">
      <alignment/>
    </xf>
    <xf numFmtId="0" fontId="8" fillId="0" borderId="21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 horizontal="center" wrapText="1"/>
    </xf>
    <xf numFmtId="164" fontId="10" fillId="0" borderId="35" xfId="0" applyNumberFormat="1" applyFont="1" applyFill="1" applyBorder="1" applyAlignment="1">
      <alignment horizontal="center" wrapText="1"/>
    </xf>
    <xf numFmtId="164" fontId="10" fillId="0" borderId="37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8" fillId="24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24" borderId="29" xfId="0" applyFont="1" applyFill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164" fontId="4" fillId="24" borderId="0" xfId="0" applyNumberFormat="1" applyFont="1" applyFill="1" applyBorder="1" applyAlignment="1">
      <alignment/>
    </xf>
    <xf numFmtId="164" fontId="10" fillId="0" borderId="39" xfId="0" applyNumberFormat="1" applyFont="1" applyFill="1" applyBorder="1" applyAlignment="1">
      <alignment horizontal="left" wrapText="1"/>
    </xf>
    <xf numFmtId="164" fontId="2" fillId="24" borderId="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wrapText="1"/>
    </xf>
    <xf numFmtId="164" fontId="10" fillId="24" borderId="0" xfId="0" applyNumberFormat="1" applyFont="1" applyFill="1" applyBorder="1" applyAlignment="1">
      <alignment/>
    </xf>
    <xf numFmtId="164" fontId="8" fillId="24" borderId="0" xfId="0" applyNumberFormat="1" applyFont="1" applyFill="1" applyAlignment="1">
      <alignment/>
    </xf>
    <xf numFmtId="0" fontId="1" fillId="24" borderId="0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164" fontId="10" fillId="0" borderId="23" xfId="0" applyNumberFormat="1" applyFont="1" applyFill="1" applyBorder="1" applyAlignment="1">
      <alignment horizontal="center" wrapText="1"/>
    </xf>
    <xf numFmtId="164" fontId="1" fillId="24" borderId="0" xfId="0" applyNumberFormat="1" applyFont="1" applyFill="1" applyAlignment="1">
      <alignment/>
    </xf>
    <xf numFmtId="0" fontId="1" fillId="24" borderId="11" xfId="54" applyNumberFormat="1" applyFont="1" applyFill="1" applyBorder="1" applyAlignment="1" applyProtection="1">
      <alignment horizontal="center"/>
      <protection hidden="1"/>
    </xf>
    <xf numFmtId="164" fontId="10" fillId="24" borderId="22" xfId="54" applyNumberFormat="1" applyFont="1" applyFill="1" applyBorder="1" applyAlignment="1" applyProtection="1">
      <alignment horizontal="center"/>
      <protection hidden="1"/>
    </xf>
    <xf numFmtId="164" fontId="10" fillId="24" borderId="25" xfId="54" applyNumberFormat="1" applyFont="1" applyFill="1" applyBorder="1" applyAlignment="1" applyProtection="1">
      <alignment horizontal="center"/>
      <protection hidden="1"/>
    </xf>
    <xf numFmtId="164" fontId="10" fillId="24" borderId="11" xfId="54" applyNumberFormat="1" applyFont="1" applyFill="1" applyBorder="1" applyAlignment="1" applyProtection="1">
      <alignment horizontal="center"/>
      <protection hidden="1"/>
    </xf>
    <xf numFmtId="164" fontId="10" fillId="24" borderId="26" xfId="54" applyNumberFormat="1" applyFont="1" applyFill="1" applyBorder="1" applyAlignment="1" applyProtection="1">
      <alignment horizontal="center"/>
      <protection hidden="1"/>
    </xf>
    <xf numFmtId="164" fontId="9" fillId="24" borderId="11" xfId="54" applyNumberFormat="1" applyFont="1" applyFill="1" applyBorder="1" applyAlignment="1" applyProtection="1">
      <alignment horizontal="center"/>
      <protection hidden="1"/>
    </xf>
    <xf numFmtId="164" fontId="9" fillId="24" borderId="26" xfId="54" applyNumberFormat="1" applyFont="1" applyFill="1" applyBorder="1" applyAlignment="1" applyProtection="1">
      <alignment horizontal="center"/>
      <protection hidden="1"/>
    </xf>
    <xf numFmtId="164" fontId="9" fillId="24" borderId="11" xfId="54" applyNumberFormat="1" applyFont="1" applyFill="1" applyBorder="1" applyAlignment="1">
      <alignment horizontal="center"/>
      <protection/>
    </xf>
    <xf numFmtId="164" fontId="9" fillId="24" borderId="26" xfId="54" applyNumberFormat="1" applyFont="1" applyFill="1" applyBorder="1" applyAlignment="1">
      <alignment horizontal="center"/>
      <protection/>
    </xf>
    <xf numFmtId="164" fontId="9" fillId="24" borderId="11" xfId="54" applyNumberFormat="1" applyFont="1" applyFill="1" applyBorder="1">
      <alignment/>
      <protection/>
    </xf>
    <xf numFmtId="164" fontId="9" fillId="24" borderId="26" xfId="54" applyNumberFormat="1" applyFont="1" applyFill="1" applyBorder="1">
      <alignment/>
      <protection/>
    </xf>
    <xf numFmtId="164" fontId="10" fillId="24" borderId="11" xfId="54" applyNumberFormat="1" applyFont="1" applyFill="1" applyBorder="1">
      <alignment/>
      <protection/>
    </xf>
    <xf numFmtId="164" fontId="10" fillId="24" borderId="26" xfId="54" applyNumberFormat="1" applyFont="1" applyFill="1" applyBorder="1">
      <alignment/>
      <protection/>
    </xf>
    <xf numFmtId="164" fontId="10" fillId="24" borderId="11" xfId="54" applyNumberFormat="1" applyFont="1" applyFill="1" applyBorder="1" applyAlignment="1">
      <alignment horizontal="center"/>
      <protection/>
    </xf>
    <xf numFmtId="164" fontId="10" fillId="24" borderId="26" xfId="54" applyNumberFormat="1" applyFont="1" applyFill="1" applyBorder="1" applyAlignment="1">
      <alignment horizontal="center"/>
      <protection/>
    </xf>
    <xf numFmtId="164" fontId="9" fillId="24" borderId="15" xfId="54" applyNumberFormat="1" applyFont="1" applyFill="1" applyBorder="1" applyAlignment="1" applyProtection="1">
      <alignment horizontal="center"/>
      <protection hidden="1"/>
    </xf>
    <xf numFmtId="164" fontId="9" fillId="24" borderId="15" xfId="54" applyNumberFormat="1" applyFont="1" applyFill="1" applyBorder="1" applyAlignment="1">
      <alignment horizontal="center"/>
      <protection/>
    </xf>
    <xf numFmtId="164" fontId="9" fillId="24" borderId="23" xfId="54" applyNumberFormat="1" applyFont="1" applyFill="1" applyBorder="1" applyAlignment="1">
      <alignment horizontal="center"/>
      <protection/>
    </xf>
    <xf numFmtId="0" fontId="10" fillId="24" borderId="26" xfId="54" applyFont="1" applyFill="1" applyBorder="1" applyAlignment="1">
      <alignment horizontal="center"/>
      <protection/>
    </xf>
    <xf numFmtId="164" fontId="10" fillId="24" borderId="30" xfId="54" applyNumberFormat="1" applyFont="1" applyFill="1" applyBorder="1" applyAlignment="1" applyProtection="1">
      <alignment horizontal="center"/>
      <protection hidden="1"/>
    </xf>
    <xf numFmtId="164" fontId="10" fillId="24" borderId="36" xfId="54" applyNumberFormat="1" applyFont="1" applyFill="1" applyBorder="1" applyAlignment="1" applyProtection="1">
      <alignment horizontal="center"/>
      <protection hidden="1"/>
    </xf>
    <xf numFmtId="164" fontId="9" fillId="24" borderId="30" xfId="54" applyNumberFormat="1" applyFont="1" applyFill="1" applyBorder="1" applyAlignment="1" applyProtection="1">
      <alignment horizontal="center"/>
      <protection hidden="1"/>
    </xf>
    <xf numFmtId="164" fontId="10" fillId="24" borderId="40" xfId="54" applyNumberFormat="1" applyFont="1" applyFill="1" applyBorder="1" applyAlignment="1" applyProtection="1">
      <alignment horizontal="center"/>
      <protection hidden="1"/>
    </xf>
    <xf numFmtId="164" fontId="9" fillId="24" borderId="34" xfId="54" applyNumberFormat="1" applyFont="1" applyFill="1" applyBorder="1" applyAlignment="1" applyProtection="1">
      <alignment horizontal="center"/>
      <protection hidden="1"/>
    </xf>
    <xf numFmtId="164" fontId="9" fillId="24" borderId="23" xfId="54" applyNumberFormat="1" applyFont="1" applyFill="1" applyBorder="1" applyAlignment="1" applyProtection="1">
      <alignment horizontal="center"/>
      <protection hidden="1"/>
    </xf>
    <xf numFmtId="164" fontId="10" fillId="24" borderId="13" xfId="54" applyNumberFormat="1" applyFont="1" applyFill="1" applyBorder="1" applyAlignment="1" applyProtection="1">
      <alignment horizontal="center"/>
      <protection hidden="1"/>
    </xf>
    <xf numFmtId="164" fontId="10" fillId="24" borderId="34" xfId="54" applyNumberFormat="1" applyFont="1" applyFill="1" applyBorder="1" applyAlignment="1" applyProtection="1">
      <alignment horizontal="center"/>
      <protection hidden="1"/>
    </xf>
    <xf numFmtId="164" fontId="9" fillId="24" borderId="36" xfId="54" applyNumberFormat="1" applyFont="1" applyFill="1" applyBorder="1" applyAlignment="1" applyProtection="1">
      <alignment horizontal="center"/>
      <protection hidden="1"/>
    </xf>
    <xf numFmtId="164" fontId="10" fillId="24" borderId="41" xfId="54" applyNumberFormat="1" applyFont="1" applyFill="1" applyBorder="1" applyAlignment="1" applyProtection="1">
      <alignment horizontal="center"/>
      <protection hidden="1"/>
    </xf>
    <xf numFmtId="164" fontId="9" fillId="24" borderId="13" xfId="54" applyNumberFormat="1" applyFont="1" applyFill="1" applyBorder="1" applyAlignment="1" applyProtection="1">
      <alignment horizontal="center"/>
      <protection hidden="1"/>
    </xf>
    <xf numFmtId="164" fontId="10" fillId="24" borderId="15" xfId="54" applyNumberFormat="1" applyFont="1" applyFill="1" applyBorder="1" applyAlignment="1" applyProtection="1">
      <alignment horizontal="center"/>
      <protection hidden="1"/>
    </xf>
    <xf numFmtId="164" fontId="10" fillId="24" borderId="23" xfId="54" applyNumberFormat="1" applyFont="1" applyFill="1" applyBorder="1" applyAlignment="1" applyProtection="1">
      <alignment horizontal="center"/>
      <protection hidden="1"/>
    </xf>
    <xf numFmtId="164" fontId="10" fillId="24" borderId="20" xfId="54" applyNumberFormat="1" applyFont="1" applyFill="1" applyBorder="1" applyAlignment="1" applyProtection="1">
      <alignment horizontal="center"/>
      <protection hidden="1"/>
    </xf>
    <xf numFmtId="164" fontId="10" fillId="24" borderId="33" xfId="54" applyNumberFormat="1" applyFont="1" applyFill="1" applyBorder="1" applyAlignment="1" applyProtection="1">
      <alignment horizontal="center"/>
      <protection hidden="1"/>
    </xf>
    <xf numFmtId="0" fontId="18" fillId="24" borderId="15" xfId="0" applyFont="1" applyFill="1" applyBorder="1" applyAlignment="1">
      <alignment horizontal="center" vertical="center" textRotation="90" wrapText="1"/>
    </xf>
    <xf numFmtId="0" fontId="18" fillId="24" borderId="23" xfId="0" applyFont="1" applyFill="1" applyBorder="1" applyAlignment="1">
      <alignment horizontal="center" vertical="center" textRotation="90" wrapText="1"/>
    </xf>
    <xf numFmtId="172" fontId="8" fillId="24" borderId="0" xfId="54" applyNumberFormat="1" applyFont="1" applyFill="1" applyBorder="1" applyAlignment="1" applyProtection="1">
      <alignment horizontal="left" wrapText="1"/>
      <protection hidden="1"/>
    </xf>
    <xf numFmtId="172" fontId="8" fillId="24" borderId="0" xfId="54" applyNumberFormat="1" applyFont="1" applyFill="1" applyBorder="1" applyAlignment="1" applyProtection="1">
      <alignment/>
      <protection hidden="1"/>
    </xf>
    <xf numFmtId="173" fontId="8" fillId="24" borderId="0" xfId="54" applyNumberFormat="1" applyFont="1" applyFill="1" applyBorder="1" applyAlignment="1" applyProtection="1">
      <alignment/>
      <protection hidden="1"/>
    </xf>
    <xf numFmtId="174" fontId="8" fillId="24" borderId="0" xfId="54" applyNumberFormat="1" applyFont="1" applyFill="1" applyBorder="1" applyAlignment="1" applyProtection="1">
      <alignment/>
      <protection hidden="1"/>
    </xf>
    <xf numFmtId="164" fontId="9" fillId="24" borderId="0" xfId="54" applyNumberFormat="1" applyFont="1" applyFill="1" applyBorder="1" applyAlignment="1" applyProtection="1">
      <alignment horizontal="center"/>
      <protection hidden="1"/>
    </xf>
    <xf numFmtId="164" fontId="9" fillId="24" borderId="0" xfId="54" applyNumberFormat="1" applyFont="1" applyFill="1" applyBorder="1" applyAlignment="1">
      <alignment horizontal="center"/>
      <protection/>
    </xf>
    <xf numFmtId="0" fontId="2" fillId="24" borderId="20" xfId="54" applyNumberFormat="1" applyFont="1" applyFill="1" applyBorder="1" applyAlignment="1" applyProtection="1">
      <alignment horizontal="center" vertical="center" textRotation="90" wrapText="1"/>
      <protection hidden="1"/>
    </xf>
    <xf numFmtId="0" fontId="18" fillId="24" borderId="20" xfId="0" applyFont="1" applyFill="1" applyBorder="1" applyAlignment="1">
      <alignment horizontal="center" vertical="center" textRotation="90" wrapText="1"/>
    </xf>
    <xf numFmtId="0" fontId="18" fillId="24" borderId="33" xfId="0" applyFont="1" applyFill="1" applyBorder="1" applyAlignment="1">
      <alignment horizontal="center" vertical="center" textRotation="90" wrapText="1"/>
    </xf>
    <xf numFmtId="172" fontId="8" fillId="24" borderId="0" xfId="54" applyNumberFormat="1" applyFont="1" applyFill="1" applyBorder="1" applyAlignment="1" applyProtection="1">
      <alignment wrapText="1"/>
      <protection hidden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/>
    </xf>
    <xf numFmtId="0" fontId="18" fillId="0" borderId="42" xfId="0" applyFont="1" applyBorder="1" applyAlignment="1">
      <alignment horizontal="center" vertical="center" wrapText="1"/>
    </xf>
    <xf numFmtId="0" fontId="2" fillId="24" borderId="3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0" fillId="0" borderId="11" xfId="0" applyFont="1" applyBorder="1" applyAlignment="1">
      <alignment vertical="center" wrapText="1"/>
    </xf>
    <xf numFmtId="0" fontId="52" fillId="0" borderId="0" xfId="0" applyFont="1" applyAlignment="1">
      <alignment horizontal="left" vertical="center"/>
    </xf>
    <xf numFmtId="164" fontId="19" fillId="24" borderId="0" xfId="0" applyNumberFormat="1" applyFont="1" applyFill="1" applyAlignment="1">
      <alignment/>
    </xf>
    <xf numFmtId="0" fontId="4" fillId="0" borderId="11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4" fontId="4" fillId="0" borderId="0" xfId="0" applyNumberFormat="1" applyFont="1" applyBorder="1" applyAlignment="1">
      <alignment horizontal="center" vertical="center"/>
    </xf>
    <xf numFmtId="0" fontId="2" fillId="24" borderId="28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18" fillId="0" borderId="3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164" fontId="46" fillId="24" borderId="40" xfId="0" applyNumberFormat="1" applyFont="1" applyFill="1" applyBorder="1" applyAlignment="1">
      <alignment vertical="center" wrapText="1"/>
    </xf>
    <xf numFmtId="164" fontId="46" fillId="24" borderId="10" xfId="0" applyNumberFormat="1" applyFont="1" applyFill="1" applyBorder="1" applyAlignment="1">
      <alignment horizontal="right" vertical="center"/>
    </xf>
    <xf numFmtId="164" fontId="53" fillId="24" borderId="40" xfId="0" applyNumberFormat="1" applyFont="1" applyFill="1" applyBorder="1" applyAlignment="1">
      <alignment wrapText="1"/>
    </xf>
    <xf numFmtId="164" fontId="53" fillId="24" borderId="40" xfId="0" applyNumberFormat="1" applyFont="1" applyFill="1" applyBorder="1" applyAlignment="1">
      <alignment/>
    </xf>
    <xf numFmtId="164" fontId="46" fillId="24" borderId="40" xfId="0" applyNumberFormat="1" applyFont="1" applyFill="1" applyBorder="1" applyAlignment="1">
      <alignment vertical="center"/>
    </xf>
    <xf numFmtId="164" fontId="46" fillId="24" borderId="44" xfId="0" applyNumberFormat="1" applyFont="1" applyFill="1" applyBorder="1" applyAlignment="1">
      <alignment vertical="center" wrapText="1"/>
    </xf>
    <xf numFmtId="164" fontId="46" fillId="24" borderId="44" xfId="0" applyNumberFormat="1" applyFont="1" applyFill="1" applyBorder="1" applyAlignment="1">
      <alignment wrapText="1"/>
    </xf>
    <xf numFmtId="164" fontId="46" fillId="24" borderId="40" xfId="0" applyNumberFormat="1" applyFont="1" applyFill="1" applyBorder="1" applyAlignment="1">
      <alignment horizontal="right" vertical="center"/>
    </xf>
    <xf numFmtId="164" fontId="53" fillId="24" borderId="40" xfId="0" applyNumberFormat="1" applyFont="1" applyFill="1" applyBorder="1" applyAlignment="1">
      <alignment horizontal="right"/>
    </xf>
    <xf numFmtId="164" fontId="46" fillId="24" borderId="14" xfId="0" applyNumberFormat="1" applyFont="1" applyFill="1" applyBorder="1" applyAlignment="1">
      <alignment/>
    </xf>
    <xf numFmtId="164" fontId="46" fillId="24" borderId="19" xfId="0" applyNumberFormat="1" applyFont="1" applyFill="1" applyBorder="1" applyAlignment="1">
      <alignment/>
    </xf>
    <xf numFmtId="164" fontId="46" fillId="24" borderId="21" xfId="0" applyNumberFormat="1" applyFont="1" applyFill="1" applyBorder="1" applyAlignment="1">
      <alignment/>
    </xf>
    <xf numFmtId="164" fontId="46" fillId="24" borderId="45" xfId="0" applyNumberFormat="1" applyFont="1" applyFill="1" applyBorder="1" applyAlignment="1">
      <alignment/>
    </xf>
    <xf numFmtId="164" fontId="46" fillId="24" borderId="46" xfId="0" applyNumberFormat="1" applyFont="1" applyFill="1" applyBorder="1" applyAlignment="1">
      <alignment/>
    </xf>
    <xf numFmtId="164" fontId="53" fillId="24" borderId="47" xfId="0" applyNumberFormat="1" applyFont="1" applyFill="1" applyBorder="1" applyAlignment="1">
      <alignment wrapText="1"/>
    </xf>
    <xf numFmtId="164" fontId="53" fillId="24" borderId="44" xfId="0" applyNumberFormat="1" applyFont="1" applyFill="1" applyBorder="1" applyAlignment="1">
      <alignment wrapText="1"/>
    </xf>
    <xf numFmtId="164" fontId="54" fillId="24" borderId="40" xfId="0" applyNumberFormat="1" applyFont="1" applyFill="1" applyBorder="1" applyAlignment="1">
      <alignment wrapText="1"/>
    </xf>
    <xf numFmtId="164" fontId="46" fillId="24" borderId="44" xfId="0" applyNumberFormat="1" applyFont="1" applyFill="1" applyBorder="1" applyAlignment="1">
      <alignment vertical="center"/>
    </xf>
    <xf numFmtId="164" fontId="46" fillId="24" borderId="40" xfId="0" applyNumberFormat="1" applyFont="1" applyFill="1" applyBorder="1" applyAlignment="1">
      <alignment wrapText="1"/>
    </xf>
    <xf numFmtId="164" fontId="53" fillId="24" borderId="47" xfId="0" applyNumberFormat="1" applyFont="1" applyFill="1" applyBorder="1" applyAlignment="1">
      <alignment/>
    </xf>
    <xf numFmtId="164" fontId="46" fillId="24" borderId="40" xfId="0" applyNumberFormat="1" applyFont="1" applyFill="1" applyBorder="1" applyAlignment="1">
      <alignment/>
    </xf>
    <xf numFmtId="164" fontId="53" fillId="24" borderId="0" xfId="0" applyNumberFormat="1" applyFont="1" applyFill="1" applyBorder="1" applyAlignment="1">
      <alignment wrapText="1"/>
    </xf>
    <xf numFmtId="164" fontId="46" fillId="24" borderId="47" xfId="0" applyNumberFormat="1" applyFont="1" applyFill="1" applyBorder="1" applyAlignment="1">
      <alignment vertical="center" wrapText="1"/>
    </xf>
    <xf numFmtId="164" fontId="46" fillId="24" borderId="0" xfId="0" applyNumberFormat="1" applyFont="1" applyFill="1" applyBorder="1" applyAlignment="1">
      <alignment wrapText="1"/>
    </xf>
    <xf numFmtId="164" fontId="46" fillId="24" borderId="47" xfId="0" applyNumberFormat="1" applyFont="1" applyFill="1" applyBorder="1" applyAlignment="1">
      <alignment wrapText="1"/>
    </xf>
    <xf numFmtId="164" fontId="46" fillId="24" borderId="48" xfId="0" applyNumberFormat="1" applyFont="1" applyFill="1" applyBorder="1" applyAlignment="1">
      <alignment wrapText="1"/>
    </xf>
    <xf numFmtId="0" fontId="0" fillId="0" borderId="38" xfId="0" applyBorder="1" applyAlignment="1">
      <alignment/>
    </xf>
    <xf numFmtId="164" fontId="53" fillId="24" borderId="0" xfId="0" applyNumberFormat="1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wrapText="1"/>
    </xf>
    <xf numFmtId="0" fontId="4" fillId="24" borderId="0" xfId="0" applyFont="1" applyFill="1" applyBorder="1" applyAlignment="1">
      <alignment/>
    </xf>
    <xf numFmtId="164" fontId="46" fillId="24" borderId="0" xfId="0" applyNumberFormat="1" applyFont="1" applyFill="1" applyBorder="1" applyAlignment="1">
      <alignment horizontal="right"/>
    </xf>
    <xf numFmtId="164" fontId="53" fillId="24" borderId="0" xfId="0" applyNumberFormat="1" applyFont="1" applyFill="1" applyBorder="1" applyAlignment="1">
      <alignment horizontal="center"/>
    </xf>
    <xf numFmtId="164" fontId="53" fillId="24" borderId="0" xfId="0" applyNumberFormat="1" applyFont="1" applyFill="1" applyBorder="1" applyAlignment="1">
      <alignment/>
    </xf>
    <xf numFmtId="164" fontId="53" fillId="24" borderId="0" xfId="0" applyNumberFormat="1" applyFont="1" applyFill="1" applyBorder="1" applyAlignment="1">
      <alignment/>
    </xf>
    <xf numFmtId="49" fontId="4" fillId="24" borderId="0" xfId="0" applyNumberFormat="1" applyFont="1" applyFill="1" applyBorder="1" applyAlignment="1">
      <alignment horizontal="center" wrapText="1"/>
    </xf>
    <xf numFmtId="0" fontId="53" fillId="24" borderId="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left"/>
    </xf>
    <xf numFmtId="164" fontId="9" fillId="24" borderId="36" xfId="54" applyNumberFormat="1" applyFont="1" applyFill="1" applyBorder="1" applyAlignment="1">
      <alignment horizontal="center"/>
      <protection/>
    </xf>
    <xf numFmtId="164" fontId="21" fillId="0" borderId="49" xfId="0" applyNumberFormat="1" applyFont="1" applyFill="1" applyBorder="1" applyAlignment="1">
      <alignment/>
    </xf>
    <xf numFmtId="164" fontId="21" fillId="0" borderId="0" xfId="0" applyNumberFormat="1" applyFont="1" applyFill="1" applyBorder="1" applyAlignment="1">
      <alignment/>
    </xf>
    <xf numFmtId="164" fontId="9" fillId="0" borderId="41" xfId="0" applyNumberFormat="1" applyFont="1" applyFill="1" applyBorder="1" applyAlignment="1">
      <alignment horizontal="center" wrapText="1"/>
    </xf>
    <xf numFmtId="164" fontId="10" fillId="0" borderId="28" xfId="0" applyNumberFormat="1" applyFont="1" applyFill="1" applyBorder="1" applyAlignment="1">
      <alignment horizontal="center" wrapText="1"/>
    </xf>
    <xf numFmtId="164" fontId="10" fillId="0" borderId="50" xfId="0" applyNumberFormat="1" applyFont="1" applyFill="1" applyBorder="1" applyAlignment="1">
      <alignment horizontal="center" wrapText="1"/>
    </xf>
    <xf numFmtId="164" fontId="9" fillId="24" borderId="15" xfId="0" applyNumberFormat="1" applyFont="1" applyFill="1" applyBorder="1" applyAlignment="1">
      <alignment horizontal="center" wrapText="1"/>
    </xf>
    <xf numFmtId="164" fontId="9" fillId="24" borderId="26" xfId="0" applyNumberFormat="1" applyFont="1" applyFill="1" applyBorder="1" applyAlignment="1">
      <alignment horizontal="center" wrapText="1"/>
    </xf>
    <xf numFmtId="0" fontId="8" fillId="0" borderId="28" xfId="0" applyNumberFormat="1" applyFont="1" applyFill="1" applyBorder="1" applyAlignment="1">
      <alignment horizontal="right"/>
    </xf>
    <xf numFmtId="49" fontId="8" fillId="0" borderId="15" xfId="0" applyNumberFormat="1" applyFont="1" applyFill="1" applyBorder="1" applyAlignment="1">
      <alignment horizontal="right"/>
    </xf>
    <xf numFmtId="49" fontId="8" fillId="0" borderId="23" xfId="0" applyNumberFormat="1" applyFont="1" applyFill="1" applyBorder="1" applyAlignment="1">
      <alignment horizontal="right"/>
    </xf>
    <xf numFmtId="164" fontId="9" fillId="0" borderId="23" xfId="0" applyNumberFormat="1" applyFont="1" applyFill="1" applyBorder="1" applyAlignment="1">
      <alignment wrapText="1"/>
    </xf>
    <xf numFmtId="164" fontId="10" fillId="24" borderId="26" xfId="0" applyNumberFormat="1" applyFont="1" applyFill="1" applyBorder="1" applyAlignment="1">
      <alignment horizontal="center" wrapText="1"/>
    </xf>
    <xf numFmtId="0" fontId="47" fillId="0" borderId="0" xfId="0" applyFont="1" applyAlignment="1">
      <alignment/>
    </xf>
    <xf numFmtId="164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0" fontId="19" fillId="24" borderId="0" xfId="54" applyFont="1" applyFill="1">
      <alignment/>
      <protection/>
    </xf>
    <xf numFmtId="0" fontId="43" fillId="0" borderId="0" xfId="0" applyFont="1" applyAlignment="1">
      <alignment wrapText="1"/>
    </xf>
    <xf numFmtId="0" fontId="52" fillId="0" borderId="0" xfId="0" applyFont="1" applyAlignment="1">
      <alignment horizontal="left" vertical="justify" wrapText="1"/>
    </xf>
    <xf numFmtId="4" fontId="4" fillId="0" borderId="11" xfId="0" applyNumberFormat="1" applyFont="1" applyBorder="1" applyAlignment="1">
      <alignment horizontal="right" vertical="center"/>
    </xf>
    <xf numFmtId="4" fontId="4" fillId="0" borderId="5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24" borderId="29" xfId="0" applyFont="1" applyFill="1" applyBorder="1" applyAlignment="1">
      <alignment horizontal="center" vertical="center"/>
    </xf>
    <xf numFmtId="0" fontId="19" fillId="0" borderId="0" xfId="0" applyFont="1" applyAlignment="1">
      <alignment wrapText="1"/>
    </xf>
    <xf numFmtId="0" fontId="4" fillId="0" borderId="0" xfId="0" applyFont="1" applyAlignment="1">
      <alignment/>
    </xf>
    <xf numFmtId="0" fontId="18" fillId="0" borderId="5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18" fillId="0" borderId="51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1" fillId="24" borderId="0" xfId="0" applyFont="1" applyFill="1" applyAlignment="1">
      <alignment/>
    </xf>
    <xf numFmtId="0" fontId="21" fillId="0" borderId="0" xfId="0" applyFont="1" applyBorder="1" applyAlignment="1">
      <alignment horizontal="left" wrapText="1"/>
    </xf>
    <xf numFmtId="164" fontId="8" fillId="24" borderId="0" xfId="0" applyNumberFormat="1" applyFont="1" applyFill="1" applyBorder="1" applyAlignment="1">
      <alignment horizontal="right" wrapText="1"/>
    </xf>
    <xf numFmtId="0" fontId="21" fillId="0" borderId="0" xfId="0" applyFont="1" applyBorder="1" applyAlignment="1">
      <alignment horizontal="right" wrapText="1"/>
    </xf>
    <xf numFmtId="0" fontId="19" fillId="0" borderId="0" xfId="0" applyFont="1" applyBorder="1" applyAlignment="1">
      <alignment/>
    </xf>
    <xf numFmtId="4" fontId="20" fillId="24" borderId="0" xfId="0" applyNumberFormat="1" applyFont="1" applyFill="1" applyAlignment="1">
      <alignment horizontal="left"/>
    </xf>
    <xf numFmtId="164" fontId="8" fillId="24" borderId="0" xfId="0" applyNumberFormat="1" applyFont="1" applyFill="1" applyAlignment="1">
      <alignment horizontal="left"/>
    </xf>
    <xf numFmtId="0" fontId="1" fillId="24" borderId="13" xfId="0" applyFont="1" applyFill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19" fillId="24" borderId="11" xfId="0" applyFont="1" applyFill="1" applyBorder="1" applyAlignment="1">
      <alignment vertical="center" wrapText="1"/>
    </xf>
    <xf numFmtId="0" fontId="8" fillId="0" borderId="26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8" fillId="0" borderId="28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72" fontId="8" fillId="24" borderId="11" xfId="54" applyNumberFormat="1" applyFont="1" applyFill="1" applyBorder="1" applyAlignment="1" applyProtection="1">
      <alignment vertical="center" wrapText="1"/>
      <protection hidden="1"/>
    </xf>
    <xf numFmtId="0" fontId="8" fillId="0" borderId="2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71" fontId="0" fillId="0" borderId="0" xfId="0" applyNumberFormat="1" applyAlignment="1">
      <alignment/>
    </xf>
    <xf numFmtId="0" fontId="16" fillId="0" borderId="54" xfId="0" applyFont="1" applyBorder="1" applyAlignment="1">
      <alignment horizontal="center" vertical="center" wrapText="1"/>
    </xf>
    <xf numFmtId="164" fontId="9" fillId="24" borderId="36" xfId="54" applyNumberFormat="1" applyFont="1" applyFill="1" applyBorder="1">
      <alignment/>
      <protection/>
    </xf>
    <xf numFmtId="171" fontId="4" fillId="24" borderId="0" xfId="0" applyNumberFormat="1" applyFont="1" applyFill="1" applyBorder="1" applyAlignment="1">
      <alignment/>
    </xf>
    <xf numFmtId="171" fontId="2" fillId="24" borderId="0" xfId="0" applyNumberFormat="1" applyFont="1" applyFill="1" applyBorder="1" applyAlignment="1">
      <alignment/>
    </xf>
    <xf numFmtId="0" fontId="8" fillId="0" borderId="11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8" fillId="0" borderId="15" xfId="0" applyFont="1" applyBorder="1" applyAlignment="1">
      <alignment horizontal="left" vertical="center" wrapText="1"/>
    </xf>
    <xf numFmtId="0" fontId="1" fillId="24" borderId="11" xfId="0" applyFont="1" applyFill="1" applyBorder="1" applyAlignment="1">
      <alignment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4" fillId="24" borderId="23" xfId="0" applyFont="1" applyFill="1" applyBorder="1" applyAlignment="1">
      <alignment/>
    </xf>
    <xf numFmtId="0" fontId="4" fillId="0" borderId="56" xfId="0" applyFont="1" applyBorder="1" applyAlignment="1">
      <alignment horizontal="center" vertical="center" wrapText="1"/>
    </xf>
    <xf numFmtId="164" fontId="9" fillId="24" borderId="0" xfId="0" applyNumberFormat="1" applyFont="1" applyFill="1" applyAlignment="1">
      <alignment/>
    </xf>
    <xf numFmtId="0" fontId="2" fillId="0" borderId="11" xfId="0" applyFont="1" applyBorder="1" applyAlignment="1">
      <alignment horizontal="center" vertical="center"/>
    </xf>
    <xf numFmtId="164" fontId="55" fillId="24" borderId="35" xfId="0" applyNumberFormat="1" applyFont="1" applyFill="1" applyBorder="1" applyAlignment="1">
      <alignment horizontal="right"/>
    </xf>
    <xf numFmtId="164" fontId="55" fillId="24" borderId="17" xfId="0" applyNumberFormat="1" applyFont="1" applyFill="1" applyBorder="1" applyAlignment="1">
      <alignment horizontal="right"/>
    </xf>
    <xf numFmtId="164" fontId="55" fillId="24" borderId="37" xfId="0" applyNumberFormat="1" applyFont="1" applyFill="1" applyBorder="1" applyAlignment="1">
      <alignment horizontal="right"/>
    </xf>
    <xf numFmtId="164" fontId="55" fillId="24" borderId="12" xfId="0" applyNumberFormat="1" applyFont="1" applyFill="1" applyBorder="1" applyAlignment="1">
      <alignment horizontal="right"/>
    </xf>
    <xf numFmtId="164" fontId="55" fillId="24" borderId="57" xfId="0" applyNumberFormat="1" applyFont="1" applyFill="1" applyBorder="1" applyAlignment="1">
      <alignment horizontal="right"/>
    </xf>
    <xf numFmtId="164" fontId="55" fillId="24" borderId="34" xfId="0" applyNumberFormat="1" applyFont="1" applyFill="1" applyBorder="1" applyAlignment="1">
      <alignment horizontal="right"/>
    </xf>
    <xf numFmtId="164" fontId="55" fillId="24" borderId="58" xfId="0" applyNumberFormat="1" applyFont="1" applyFill="1" applyBorder="1" applyAlignment="1">
      <alignment horizontal="right"/>
    </xf>
    <xf numFmtId="164" fontId="55" fillId="24" borderId="59" xfId="0" applyNumberFormat="1" applyFont="1" applyFill="1" applyBorder="1" applyAlignment="1">
      <alignment horizontal="right"/>
    </xf>
    <xf numFmtId="164" fontId="55" fillId="24" borderId="60" xfId="0" applyNumberFormat="1" applyFont="1" applyFill="1" applyBorder="1" applyAlignment="1">
      <alignment horizontal="center"/>
    </xf>
    <xf numFmtId="164" fontId="55" fillId="24" borderId="12" xfId="0" applyNumberFormat="1" applyFont="1" applyFill="1" applyBorder="1" applyAlignment="1">
      <alignment/>
    </xf>
    <xf numFmtId="164" fontId="55" fillId="24" borderId="13" xfId="0" applyNumberFormat="1" applyFont="1" applyFill="1" applyBorder="1" applyAlignment="1">
      <alignment/>
    </xf>
    <xf numFmtId="164" fontId="55" fillId="24" borderId="34" xfId="0" applyNumberFormat="1" applyFont="1" applyFill="1" applyBorder="1" applyAlignment="1">
      <alignment/>
    </xf>
    <xf numFmtId="164" fontId="55" fillId="24" borderId="10" xfId="0" applyNumberFormat="1" applyFont="1" applyFill="1" applyBorder="1" applyAlignment="1">
      <alignment horizontal="right" vertical="center"/>
    </xf>
    <xf numFmtId="164" fontId="55" fillId="24" borderId="11" xfId="0" applyNumberFormat="1" applyFont="1" applyFill="1" applyBorder="1" applyAlignment="1">
      <alignment horizontal="right" vertical="center"/>
    </xf>
    <xf numFmtId="164" fontId="55" fillId="24" borderId="26" xfId="0" applyNumberFormat="1" applyFont="1" applyFill="1" applyBorder="1" applyAlignment="1">
      <alignment horizontal="right" vertical="center"/>
    </xf>
    <xf numFmtId="164" fontId="55" fillId="24" borderId="30" xfId="0" applyNumberFormat="1" applyFont="1" applyFill="1" applyBorder="1" applyAlignment="1">
      <alignment horizontal="right" vertical="center"/>
    </xf>
    <xf numFmtId="164" fontId="55" fillId="24" borderId="48" xfId="0" applyNumberFormat="1" applyFont="1" applyFill="1" applyBorder="1" applyAlignment="1">
      <alignment horizontal="right" vertical="center"/>
    </xf>
    <xf numFmtId="164" fontId="55" fillId="24" borderId="50" xfId="0" applyNumberFormat="1" applyFont="1" applyFill="1" applyBorder="1" applyAlignment="1">
      <alignment horizontal="right" vertical="center"/>
    </xf>
    <xf numFmtId="164" fontId="56" fillId="24" borderId="60" xfId="0" applyNumberFormat="1" applyFont="1" applyFill="1" applyBorder="1" applyAlignment="1">
      <alignment horizontal="center" vertical="center"/>
    </xf>
    <xf numFmtId="164" fontId="55" fillId="24" borderId="12" xfId="0" applyNumberFormat="1" applyFont="1" applyFill="1" applyBorder="1" applyAlignment="1">
      <alignment vertical="center"/>
    </xf>
    <xf numFmtId="164" fontId="56" fillId="24" borderId="13" xfId="0" applyNumberFormat="1" applyFont="1" applyFill="1" applyBorder="1" applyAlignment="1">
      <alignment vertical="center"/>
    </xf>
    <xf numFmtId="164" fontId="56" fillId="24" borderId="26" xfId="0" applyNumberFormat="1" applyFont="1" applyFill="1" applyBorder="1" applyAlignment="1">
      <alignment vertical="center"/>
    </xf>
    <xf numFmtId="164" fontId="56" fillId="24" borderId="11" xfId="0" applyNumberFormat="1" applyFont="1" applyFill="1" applyBorder="1" applyAlignment="1">
      <alignment horizontal="right" vertical="center" wrapText="1"/>
    </xf>
    <xf numFmtId="164" fontId="56" fillId="24" borderId="26" xfId="0" applyNumberFormat="1" applyFont="1" applyFill="1" applyBorder="1" applyAlignment="1">
      <alignment horizontal="right" vertical="center" wrapText="1"/>
    </xf>
    <xf numFmtId="164" fontId="55" fillId="24" borderId="10" xfId="0" applyNumberFormat="1" applyFont="1" applyFill="1" applyBorder="1" applyAlignment="1">
      <alignment horizontal="center" vertical="center" wrapText="1"/>
    </xf>
    <xf numFmtId="164" fontId="55" fillId="24" borderId="11" xfId="0" applyNumberFormat="1" applyFont="1" applyFill="1" applyBorder="1" applyAlignment="1">
      <alignment horizontal="center" vertical="center" wrapText="1"/>
    </xf>
    <xf numFmtId="164" fontId="55" fillId="24" borderId="26" xfId="0" applyNumberFormat="1" applyFont="1" applyFill="1" applyBorder="1" applyAlignment="1">
      <alignment horizontal="center" vertical="center" wrapText="1"/>
    </xf>
    <xf numFmtId="164" fontId="55" fillId="24" borderId="61" xfId="0" applyNumberFormat="1" applyFont="1" applyFill="1" applyBorder="1" applyAlignment="1">
      <alignment horizontal="center" vertical="center" wrapText="1"/>
    </xf>
    <xf numFmtId="164" fontId="55" fillId="24" borderId="59" xfId="0" applyNumberFormat="1" applyFont="1" applyFill="1" applyBorder="1" applyAlignment="1">
      <alignment horizontal="center" vertical="center" wrapText="1"/>
    </xf>
    <xf numFmtId="164" fontId="55" fillId="24" borderId="37" xfId="0" applyNumberFormat="1" applyFont="1" applyFill="1" applyBorder="1" applyAlignment="1">
      <alignment horizontal="center" vertical="center" wrapText="1"/>
    </xf>
    <xf numFmtId="164" fontId="55" fillId="24" borderId="40" xfId="0" applyNumberFormat="1" applyFont="1" applyFill="1" applyBorder="1" applyAlignment="1">
      <alignment horizontal="center" vertical="center" wrapText="1"/>
    </xf>
    <xf numFmtId="164" fontId="56" fillId="24" borderId="60" xfId="0" applyNumberFormat="1" applyFont="1" applyFill="1" applyBorder="1" applyAlignment="1">
      <alignment horizontal="center"/>
    </xf>
    <xf numFmtId="164" fontId="56" fillId="24" borderId="12" xfId="0" applyNumberFormat="1" applyFont="1" applyFill="1" applyBorder="1" applyAlignment="1">
      <alignment/>
    </xf>
    <xf numFmtId="164" fontId="56" fillId="24" borderId="13" xfId="0" applyNumberFormat="1" applyFont="1" applyFill="1" applyBorder="1" applyAlignment="1">
      <alignment/>
    </xf>
    <xf numFmtId="164" fontId="56" fillId="24" borderId="26" xfId="0" applyNumberFormat="1" applyFont="1" applyFill="1" applyBorder="1" applyAlignment="1">
      <alignment/>
    </xf>
    <xf numFmtId="164" fontId="55" fillId="24" borderId="12" xfId="0" applyNumberFormat="1" applyFont="1" applyFill="1" applyBorder="1" applyAlignment="1">
      <alignment horizontal="right" vertical="center"/>
    </xf>
    <xf numFmtId="164" fontId="55" fillId="24" borderId="11" xfId="0" applyNumberFormat="1" applyFont="1" applyFill="1" applyBorder="1" applyAlignment="1">
      <alignment horizontal="right" vertical="center" wrapText="1"/>
    </xf>
    <xf numFmtId="164" fontId="55" fillId="24" borderId="26" xfId="0" applyNumberFormat="1" applyFont="1" applyFill="1" applyBorder="1" applyAlignment="1">
      <alignment horizontal="right" vertical="center" wrapText="1"/>
    </xf>
    <xf numFmtId="164" fontId="55" fillId="24" borderId="48" xfId="0" applyNumberFormat="1" applyFont="1" applyFill="1" applyBorder="1" applyAlignment="1">
      <alignment horizontal="right" vertical="center" wrapText="1"/>
    </xf>
    <xf numFmtId="164" fontId="55" fillId="24" borderId="50" xfId="0" applyNumberFormat="1" applyFont="1" applyFill="1" applyBorder="1" applyAlignment="1">
      <alignment horizontal="right" vertical="center" wrapText="1"/>
    </xf>
    <xf numFmtId="164" fontId="55" fillId="24" borderId="60" xfId="0" applyNumberFormat="1" applyFont="1" applyFill="1" applyBorder="1" applyAlignment="1">
      <alignment horizontal="center" vertical="center"/>
    </xf>
    <xf numFmtId="164" fontId="55" fillId="24" borderId="13" xfId="0" applyNumberFormat="1" applyFont="1" applyFill="1" applyBorder="1" applyAlignment="1">
      <alignment vertical="center"/>
    </xf>
    <xf numFmtId="164" fontId="55" fillId="24" borderId="26" xfId="0" applyNumberFormat="1" applyFont="1" applyFill="1" applyBorder="1" applyAlignment="1">
      <alignment vertical="center"/>
    </xf>
    <xf numFmtId="164" fontId="56" fillId="24" borderId="11" xfId="0" applyNumberFormat="1" applyFont="1" applyFill="1" applyBorder="1" applyAlignment="1">
      <alignment horizontal="right" wrapText="1"/>
    </xf>
    <xf numFmtId="164" fontId="55" fillId="24" borderId="60" xfId="0" applyNumberFormat="1" applyFont="1" applyFill="1" applyBorder="1" applyAlignment="1">
      <alignment horizontal="center" vertical="center" wrapText="1"/>
    </xf>
    <xf numFmtId="164" fontId="55" fillId="24" borderId="62" xfId="0" applyNumberFormat="1" applyFont="1" applyFill="1" applyBorder="1" applyAlignment="1">
      <alignment horizontal="center" vertical="center" wrapText="1"/>
    </xf>
    <xf numFmtId="164" fontId="55" fillId="24" borderId="34" xfId="0" applyNumberFormat="1" applyFont="1" applyFill="1" applyBorder="1" applyAlignment="1">
      <alignment horizontal="center" vertical="center" wrapText="1"/>
    </xf>
    <xf numFmtId="164" fontId="55" fillId="24" borderId="48" xfId="0" applyNumberFormat="1" applyFont="1" applyFill="1" applyBorder="1" applyAlignment="1">
      <alignment horizontal="center" vertical="center" wrapText="1"/>
    </xf>
    <xf numFmtId="164" fontId="55" fillId="24" borderId="50" xfId="0" applyNumberFormat="1" applyFont="1" applyFill="1" applyBorder="1" applyAlignment="1">
      <alignment horizontal="center" vertical="center" wrapText="1"/>
    </xf>
    <xf numFmtId="164" fontId="55" fillId="24" borderId="63" xfId="0" applyNumberFormat="1" applyFont="1" applyFill="1" applyBorder="1" applyAlignment="1">
      <alignment horizontal="center" vertical="center" wrapText="1"/>
    </xf>
    <xf numFmtId="164" fontId="55" fillId="24" borderId="64" xfId="0" applyNumberFormat="1" applyFont="1" applyFill="1" applyBorder="1" applyAlignment="1">
      <alignment horizontal="center" vertical="center" wrapText="1"/>
    </xf>
    <xf numFmtId="164" fontId="55" fillId="24" borderId="23" xfId="0" applyNumberFormat="1" applyFont="1" applyFill="1" applyBorder="1" applyAlignment="1">
      <alignment horizontal="center" vertical="center" wrapText="1"/>
    </xf>
    <xf numFmtId="164" fontId="56" fillId="24" borderId="11" xfId="0" applyNumberFormat="1" applyFont="1" applyFill="1" applyBorder="1" applyAlignment="1">
      <alignment horizontal="right"/>
    </xf>
    <xf numFmtId="164" fontId="56" fillId="24" borderId="26" xfId="0" applyNumberFormat="1" applyFont="1" applyFill="1" applyBorder="1" applyAlignment="1">
      <alignment horizontal="right"/>
    </xf>
    <xf numFmtId="164" fontId="56" fillId="24" borderId="10" xfId="0" applyNumberFormat="1" applyFont="1" applyFill="1" applyBorder="1" applyAlignment="1">
      <alignment/>
    </xf>
    <xf numFmtId="164" fontId="55" fillId="24" borderId="11" xfId="0" applyNumberFormat="1" applyFont="1" applyFill="1" applyBorder="1" applyAlignment="1">
      <alignment/>
    </xf>
    <xf numFmtId="164" fontId="55" fillId="24" borderId="48" xfId="0" applyNumberFormat="1" applyFont="1" applyFill="1" applyBorder="1" applyAlignment="1">
      <alignment/>
    </xf>
    <xf numFmtId="164" fontId="55" fillId="24" borderId="50" xfId="0" applyNumberFormat="1" applyFont="1" applyFill="1" applyBorder="1" applyAlignment="1">
      <alignment/>
    </xf>
    <xf numFmtId="164" fontId="55" fillId="24" borderId="26" xfId="0" applyNumberFormat="1" applyFont="1" applyFill="1" applyBorder="1" applyAlignment="1">
      <alignment/>
    </xf>
    <xf numFmtId="164" fontId="55" fillId="24" borderId="40" xfId="0" applyNumberFormat="1" applyFont="1" applyFill="1" applyBorder="1" applyAlignment="1">
      <alignment/>
    </xf>
    <xf numFmtId="164" fontId="55" fillId="24" borderId="10" xfId="0" applyNumberFormat="1" applyFont="1" applyFill="1" applyBorder="1" applyAlignment="1">
      <alignment/>
    </xf>
    <xf numFmtId="164" fontId="55" fillId="24" borderId="30" xfId="0" applyNumberFormat="1" applyFont="1" applyFill="1" applyBorder="1" applyAlignment="1">
      <alignment/>
    </xf>
    <xf numFmtId="164" fontId="55" fillId="24" borderId="11" xfId="0" applyNumberFormat="1" applyFont="1" applyFill="1" applyBorder="1" applyAlignment="1">
      <alignment horizontal="right"/>
    </xf>
    <xf numFmtId="164" fontId="55" fillId="24" borderId="26" xfId="0" applyNumberFormat="1" applyFont="1" applyFill="1" applyBorder="1" applyAlignment="1">
      <alignment horizontal="right"/>
    </xf>
    <xf numFmtId="164" fontId="56" fillId="24" borderId="63" xfId="0" applyNumberFormat="1" applyFont="1" applyFill="1" applyBorder="1" applyAlignment="1">
      <alignment/>
    </xf>
    <xf numFmtId="164" fontId="55" fillId="24" borderId="64" xfId="0" applyNumberFormat="1" applyFont="1" applyFill="1" applyBorder="1" applyAlignment="1">
      <alignment/>
    </xf>
    <xf numFmtId="164" fontId="55" fillId="24" borderId="23" xfId="0" applyNumberFormat="1" applyFont="1" applyFill="1" applyBorder="1" applyAlignment="1">
      <alignment/>
    </xf>
    <xf numFmtId="164" fontId="56" fillId="24" borderId="11" xfId="0" applyNumberFormat="1" applyFont="1" applyFill="1" applyBorder="1" applyAlignment="1">
      <alignment/>
    </xf>
    <xf numFmtId="164" fontId="56" fillId="24" borderId="30" xfId="0" applyNumberFormat="1" applyFont="1" applyFill="1" applyBorder="1" applyAlignment="1">
      <alignment/>
    </xf>
    <xf numFmtId="164" fontId="56" fillId="24" borderId="60" xfId="0" applyNumberFormat="1" applyFont="1" applyFill="1" applyBorder="1" applyAlignment="1">
      <alignment/>
    </xf>
    <xf numFmtId="164" fontId="56" fillId="24" borderId="62" xfId="0" applyNumberFormat="1" applyFont="1" applyFill="1" applyBorder="1" applyAlignment="1">
      <alignment/>
    </xf>
    <xf numFmtId="164" fontId="56" fillId="24" borderId="34" xfId="0" applyNumberFormat="1" applyFont="1" applyFill="1" applyBorder="1" applyAlignment="1">
      <alignment/>
    </xf>
    <xf numFmtId="164" fontId="56" fillId="24" borderId="40" xfId="0" applyNumberFormat="1" applyFont="1" applyFill="1" applyBorder="1" applyAlignment="1">
      <alignment/>
    </xf>
    <xf numFmtId="164" fontId="56" fillId="24" borderId="48" xfId="0" applyNumberFormat="1" applyFont="1" applyFill="1" applyBorder="1" applyAlignment="1">
      <alignment/>
    </xf>
    <xf numFmtId="164" fontId="56" fillId="24" borderId="50" xfId="0" applyNumberFormat="1" applyFont="1" applyFill="1" applyBorder="1" applyAlignment="1">
      <alignment/>
    </xf>
    <xf numFmtId="164" fontId="56" fillId="24" borderId="12" xfId="0" applyNumberFormat="1" applyFont="1" applyFill="1" applyBorder="1" applyAlignment="1">
      <alignment horizontal="right"/>
    </xf>
    <xf numFmtId="164" fontId="56" fillId="24" borderId="61" xfId="0" applyNumberFormat="1" applyFont="1" applyFill="1" applyBorder="1" applyAlignment="1">
      <alignment horizontal="center"/>
    </xf>
    <xf numFmtId="164" fontId="55" fillId="24" borderId="48" xfId="0" applyNumberFormat="1" applyFont="1" applyFill="1" applyBorder="1" applyAlignment="1">
      <alignment horizontal="center" vertical="center"/>
    </xf>
    <xf numFmtId="164" fontId="56" fillId="24" borderId="64" xfId="0" applyNumberFormat="1" applyFont="1" applyFill="1" applyBorder="1" applyAlignment="1">
      <alignment/>
    </xf>
    <xf numFmtId="164" fontId="56" fillId="24" borderId="23" xfId="0" applyNumberFormat="1" applyFont="1" applyFill="1" applyBorder="1" applyAlignment="1">
      <alignment/>
    </xf>
    <xf numFmtId="164" fontId="56" fillId="24" borderId="10" xfId="0" applyNumberFormat="1" applyFont="1" applyFill="1" applyBorder="1" applyAlignment="1">
      <alignment vertical="center"/>
    </xf>
    <xf numFmtId="164" fontId="56" fillId="24" borderId="62" xfId="0" applyNumberFormat="1" applyFont="1" applyFill="1" applyBorder="1" applyAlignment="1">
      <alignment vertical="center"/>
    </xf>
    <xf numFmtId="164" fontId="56" fillId="24" borderId="34" xfId="0" applyNumberFormat="1" applyFont="1" applyFill="1" applyBorder="1" applyAlignment="1">
      <alignment vertical="center"/>
    </xf>
    <xf numFmtId="164" fontId="57" fillId="24" borderId="50" xfId="0" applyNumberFormat="1" applyFont="1" applyFill="1" applyBorder="1" applyAlignment="1">
      <alignment/>
    </xf>
    <xf numFmtId="164" fontId="57" fillId="24" borderId="26" xfId="0" applyNumberFormat="1" applyFont="1" applyFill="1" applyBorder="1" applyAlignment="1">
      <alignment/>
    </xf>
    <xf numFmtId="164" fontId="56" fillId="24" borderId="65" xfId="0" applyNumberFormat="1" applyFont="1" applyFill="1" applyBorder="1" applyAlignment="1">
      <alignment/>
    </xf>
    <xf numFmtId="164" fontId="55" fillId="24" borderId="15" xfId="0" applyNumberFormat="1" applyFont="1" applyFill="1" applyBorder="1" applyAlignment="1">
      <alignment horizontal="right"/>
    </xf>
    <xf numFmtId="164" fontId="55" fillId="24" borderId="23" xfId="0" applyNumberFormat="1" applyFont="1" applyFill="1" applyBorder="1" applyAlignment="1">
      <alignment horizontal="right"/>
    </xf>
    <xf numFmtId="164" fontId="56" fillId="24" borderId="66" xfId="0" applyNumberFormat="1" applyFont="1" applyFill="1" applyBorder="1" applyAlignment="1">
      <alignment/>
    </xf>
    <xf numFmtId="164" fontId="56" fillId="24" borderId="15" xfId="0" applyNumberFormat="1" applyFont="1" applyFill="1" applyBorder="1" applyAlignment="1">
      <alignment/>
    </xf>
    <xf numFmtId="164" fontId="56" fillId="24" borderId="35" xfId="0" applyNumberFormat="1" applyFont="1" applyFill="1" applyBorder="1" applyAlignment="1">
      <alignment/>
    </xf>
    <xf numFmtId="164" fontId="56" fillId="24" borderId="17" xfId="0" applyNumberFormat="1" applyFont="1" applyFill="1" applyBorder="1" applyAlignment="1">
      <alignment/>
    </xf>
    <xf numFmtId="164" fontId="56" fillId="24" borderId="37" xfId="0" applyNumberFormat="1" applyFont="1" applyFill="1" applyBorder="1" applyAlignment="1">
      <alignment/>
    </xf>
    <xf numFmtId="164" fontId="55" fillId="24" borderId="29" xfId="0" applyNumberFormat="1" applyFont="1" applyFill="1" applyBorder="1" applyAlignment="1">
      <alignment horizontal="right" vertical="center"/>
    </xf>
    <xf numFmtId="164" fontId="55" fillId="24" borderId="62" xfId="0" applyNumberFormat="1" applyFont="1" applyFill="1" applyBorder="1" applyAlignment="1">
      <alignment horizontal="right" vertical="center"/>
    </xf>
    <xf numFmtId="164" fontId="55" fillId="24" borderId="10" xfId="0" applyNumberFormat="1" applyFont="1" applyFill="1" applyBorder="1" applyAlignment="1">
      <alignment horizontal="right"/>
    </xf>
    <xf numFmtId="164" fontId="55" fillId="24" borderId="29" xfId="0" applyNumberFormat="1" applyFont="1" applyFill="1" applyBorder="1" applyAlignment="1">
      <alignment/>
    </xf>
    <xf numFmtId="164" fontId="56" fillId="24" borderId="48" xfId="0" applyNumberFormat="1" applyFont="1" applyFill="1" applyBorder="1" applyAlignment="1">
      <alignment horizontal="center"/>
    </xf>
    <xf numFmtId="164" fontId="56" fillId="24" borderId="29" xfId="0" applyNumberFormat="1" applyFont="1" applyFill="1" applyBorder="1" applyAlignment="1">
      <alignment/>
    </xf>
    <xf numFmtId="164" fontId="56" fillId="24" borderId="28" xfId="0" applyNumberFormat="1" applyFont="1" applyFill="1" applyBorder="1" applyAlignment="1">
      <alignment/>
    </xf>
    <xf numFmtId="164" fontId="55" fillId="24" borderId="13" xfId="0" applyNumberFormat="1" applyFont="1" applyFill="1" applyBorder="1" applyAlignment="1">
      <alignment horizontal="right"/>
    </xf>
    <xf numFmtId="164" fontId="55" fillId="24" borderId="31" xfId="0" applyNumberFormat="1" applyFont="1" applyFill="1" applyBorder="1" applyAlignment="1">
      <alignment horizontal="right"/>
    </xf>
    <xf numFmtId="164" fontId="55" fillId="24" borderId="29" xfId="0" applyNumberFormat="1" applyFont="1" applyFill="1" applyBorder="1" applyAlignment="1">
      <alignment horizontal="right"/>
    </xf>
    <xf numFmtId="164" fontId="55" fillId="24" borderId="60" xfId="0" applyNumberFormat="1" applyFont="1" applyFill="1" applyBorder="1" applyAlignment="1">
      <alignment horizontal="right"/>
    </xf>
    <xf numFmtId="164" fontId="55" fillId="24" borderId="62" xfId="0" applyNumberFormat="1" applyFont="1" applyFill="1" applyBorder="1" applyAlignment="1">
      <alignment horizontal="right"/>
    </xf>
    <xf numFmtId="164" fontId="55" fillId="24" borderId="50" xfId="0" applyNumberFormat="1" applyFont="1" applyFill="1" applyBorder="1" applyAlignment="1">
      <alignment horizontal="right"/>
    </xf>
    <xf numFmtId="164" fontId="55" fillId="24" borderId="48" xfId="0" applyNumberFormat="1" applyFont="1" applyFill="1" applyBorder="1" applyAlignment="1">
      <alignment horizontal="right"/>
    </xf>
    <xf numFmtId="164" fontId="55" fillId="24" borderId="28" xfId="0" applyNumberFormat="1" applyFont="1" applyFill="1" applyBorder="1" applyAlignment="1">
      <alignment horizontal="right"/>
    </xf>
    <xf numFmtId="164" fontId="56" fillId="24" borderId="15" xfId="0" applyNumberFormat="1" applyFont="1" applyFill="1" applyBorder="1" applyAlignment="1">
      <alignment horizontal="right"/>
    </xf>
    <xf numFmtId="164" fontId="56" fillId="24" borderId="23" xfId="0" applyNumberFormat="1" applyFont="1" applyFill="1" applyBorder="1" applyAlignment="1">
      <alignment horizontal="right"/>
    </xf>
    <xf numFmtId="164" fontId="56" fillId="24" borderId="53" xfId="0" applyNumberFormat="1" applyFont="1" applyFill="1" applyBorder="1" applyAlignment="1">
      <alignment/>
    </xf>
    <xf numFmtId="164" fontId="56" fillId="24" borderId="63" xfId="0" applyNumberFormat="1" applyFont="1" applyFill="1" applyBorder="1" applyAlignment="1">
      <alignment horizontal="center"/>
    </xf>
    <xf numFmtId="164" fontId="56" fillId="24" borderId="36" xfId="0" applyNumberFormat="1" applyFont="1" applyFill="1" applyBorder="1" applyAlignment="1">
      <alignment/>
    </xf>
    <xf numFmtId="0" fontId="46" fillId="24" borderId="13" xfId="0" applyFont="1" applyFill="1" applyBorder="1" applyAlignment="1">
      <alignment wrapText="1"/>
    </xf>
    <xf numFmtId="0" fontId="46" fillId="24" borderId="13" xfId="0" applyFont="1" applyFill="1" applyBorder="1" applyAlignment="1">
      <alignment vertical="center" wrapText="1"/>
    </xf>
    <xf numFmtId="0" fontId="53" fillId="24" borderId="11" xfId="0" applyFont="1" applyFill="1" applyBorder="1" applyAlignment="1">
      <alignment wrapText="1"/>
    </xf>
    <xf numFmtId="0" fontId="46" fillId="24" borderId="11" xfId="0" applyFont="1" applyFill="1" applyBorder="1" applyAlignment="1">
      <alignment vertical="center" wrapText="1"/>
    </xf>
    <xf numFmtId="0" fontId="46" fillId="24" borderId="11" xfId="0" applyFont="1" applyFill="1" applyBorder="1" applyAlignment="1">
      <alignment wrapText="1"/>
    </xf>
    <xf numFmtId="0" fontId="53" fillId="24" borderId="15" xfId="0" applyFont="1" applyFill="1" applyBorder="1" applyAlignment="1">
      <alignment wrapText="1"/>
    </xf>
    <xf numFmtId="0" fontId="46" fillId="24" borderId="11" xfId="0" applyFont="1" applyFill="1" applyBorder="1" applyAlignment="1">
      <alignment horizontal="left" vertical="center" wrapText="1"/>
    </xf>
    <xf numFmtId="0" fontId="53" fillId="24" borderId="13" xfId="0" applyFont="1" applyFill="1" applyBorder="1" applyAlignment="1">
      <alignment wrapText="1"/>
    </xf>
    <xf numFmtId="172" fontId="53" fillId="24" borderId="11" xfId="54" applyNumberFormat="1" applyFont="1" applyFill="1" applyBorder="1" applyAlignment="1" applyProtection="1">
      <alignment horizontal="left" wrapText="1"/>
      <protection hidden="1"/>
    </xf>
    <xf numFmtId="164" fontId="55" fillId="24" borderId="53" xfId="0" applyNumberFormat="1" applyFont="1" applyFill="1" applyBorder="1" applyAlignment="1">
      <alignment horizontal="right"/>
    </xf>
    <xf numFmtId="164" fontId="56" fillId="24" borderId="17" xfId="0" applyNumberFormat="1" applyFont="1" applyFill="1" applyBorder="1" applyAlignment="1">
      <alignment horizontal="right"/>
    </xf>
    <xf numFmtId="164" fontId="56" fillId="24" borderId="37" xfId="0" applyNumberFormat="1" applyFont="1" applyFill="1" applyBorder="1" applyAlignment="1">
      <alignment horizontal="right"/>
    </xf>
    <xf numFmtId="164" fontId="56" fillId="24" borderId="29" xfId="0" applyNumberFormat="1" applyFont="1" applyFill="1" applyBorder="1" applyAlignment="1">
      <alignment horizontal="center"/>
    </xf>
    <xf numFmtId="164" fontId="55" fillId="24" borderId="36" xfId="0" applyNumberFormat="1" applyFont="1" applyFill="1" applyBorder="1" applyAlignment="1">
      <alignment horizontal="right"/>
    </xf>
    <xf numFmtId="164" fontId="55" fillId="24" borderId="63" xfId="0" applyNumberFormat="1" applyFont="1" applyFill="1" applyBorder="1" applyAlignment="1">
      <alignment horizontal="right"/>
    </xf>
    <xf numFmtId="3" fontId="55" fillId="24" borderId="13" xfId="0" applyNumberFormat="1" applyFont="1" applyFill="1" applyBorder="1" applyAlignment="1">
      <alignment/>
    </xf>
    <xf numFmtId="3" fontId="55" fillId="24" borderId="26" xfId="0" applyNumberFormat="1" applyFont="1" applyFill="1" applyBorder="1" applyAlignment="1">
      <alignment/>
    </xf>
    <xf numFmtId="3" fontId="56" fillId="24" borderId="13" xfId="0" applyNumberFormat="1" applyFont="1" applyFill="1" applyBorder="1" applyAlignment="1">
      <alignment/>
    </xf>
    <xf numFmtId="3" fontId="56" fillId="24" borderId="26" xfId="0" applyNumberFormat="1" applyFont="1" applyFill="1" applyBorder="1" applyAlignment="1">
      <alignment/>
    </xf>
    <xf numFmtId="164" fontId="56" fillId="24" borderId="13" xfId="0" applyNumberFormat="1" applyFont="1" applyFill="1" applyBorder="1" applyAlignment="1">
      <alignment horizontal="right"/>
    </xf>
    <xf numFmtId="164" fontId="56" fillId="24" borderId="34" xfId="0" applyNumberFormat="1" applyFont="1" applyFill="1" applyBorder="1" applyAlignment="1">
      <alignment horizontal="right"/>
    </xf>
    <xf numFmtId="164" fontId="56" fillId="24" borderId="29" xfId="0" applyNumberFormat="1" applyFont="1" applyFill="1" applyBorder="1" applyAlignment="1">
      <alignment horizontal="right"/>
    </xf>
    <xf numFmtId="164" fontId="55" fillId="24" borderId="28" xfId="0" applyNumberFormat="1" applyFont="1" applyFill="1" applyBorder="1" applyAlignment="1">
      <alignment horizontal="right" vertical="center"/>
    </xf>
    <xf numFmtId="164" fontId="55" fillId="24" borderId="15" xfId="0" applyNumberFormat="1" applyFont="1" applyFill="1" applyBorder="1" applyAlignment="1">
      <alignment horizontal="right" vertical="center"/>
    </xf>
    <xf numFmtId="164" fontId="55" fillId="24" borderId="23" xfId="0" applyNumberFormat="1" applyFont="1" applyFill="1" applyBorder="1" applyAlignment="1">
      <alignment horizontal="right" vertical="center"/>
    </xf>
    <xf numFmtId="164" fontId="55" fillId="24" borderId="53" xfId="0" applyNumberFormat="1" applyFont="1" applyFill="1" applyBorder="1" applyAlignment="1">
      <alignment horizontal="right" vertical="center"/>
    </xf>
    <xf numFmtId="164" fontId="55" fillId="24" borderId="64" xfId="0" applyNumberFormat="1" applyFont="1" applyFill="1" applyBorder="1" applyAlignment="1">
      <alignment horizontal="right" vertical="center"/>
    </xf>
    <xf numFmtId="164" fontId="55" fillId="24" borderId="66" xfId="0" applyNumberFormat="1" applyFont="1" applyFill="1" applyBorder="1" applyAlignment="1">
      <alignment horizontal="right" vertical="center"/>
    </xf>
    <xf numFmtId="164" fontId="55" fillId="24" borderId="63" xfId="0" applyNumberFormat="1" applyFont="1" applyFill="1" applyBorder="1" applyAlignment="1">
      <alignment horizontal="right" vertical="center"/>
    </xf>
    <xf numFmtId="164" fontId="55" fillId="24" borderId="61" xfId="0" applyNumberFormat="1" applyFont="1" applyFill="1" applyBorder="1" applyAlignment="1">
      <alignment horizontal="center" vertical="center"/>
    </xf>
    <xf numFmtId="164" fontId="56" fillId="24" borderId="31" xfId="0" applyNumberFormat="1" applyFont="1" applyFill="1" applyBorder="1" applyAlignment="1">
      <alignment horizontal="center"/>
    </xf>
    <xf numFmtId="164" fontId="56" fillId="24" borderId="53" xfId="0" applyNumberFormat="1" applyFont="1" applyFill="1" applyBorder="1" applyAlignment="1">
      <alignment horizontal="center"/>
    </xf>
    <xf numFmtId="164" fontId="56" fillId="24" borderId="10" xfId="0" applyNumberFormat="1" applyFont="1" applyFill="1" applyBorder="1" applyAlignment="1">
      <alignment horizontal="right"/>
    </xf>
    <xf numFmtId="164" fontId="56" fillId="24" borderId="50" xfId="0" applyNumberFormat="1" applyFont="1" applyFill="1" applyBorder="1" applyAlignment="1">
      <alignment horizontal="right"/>
    </xf>
    <xf numFmtId="164" fontId="56" fillId="24" borderId="30" xfId="0" applyNumberFormat="1" applyFont="1" applyFill="1" applyBorder="1" applyAlignment="1">
      <alignment horizontal="right"/>
    </xf>
    <xf numFmtId="164" fontId="56" fillId="24" borderId="48" xfId="0" applyNumberFormat="1" applyFont="1" applyFill="1" applyBorder="1" applyAlignment="1">
      <alignment horizontal="right"/>
    </xf>
    <xf numFmtId="4" fontId="56" fillId="24" borderId="11" xfId="0" applyNumberFormat="1" applyFont="1" applyFill="1" applyBorder="1" applyAlignment="1">
      <alignment horizontal="center"/>
    </xf>
    <xf numFmtId="164" fontId="56" fillId="24" borderId="11" xfId="0" applyNumberFormat="1" applyFont="1" applyFill="1" applyBorder="1" applyAlignment="1">
      <alignment/>
    </xf>
    <xf numFmtId="164" fontId="56" fillId="24" borderId="53" xfId="0" applyNumberFormat="1" applyFont="1" applyFill="1" applyBorder="1" applyAlignment="1">
      <alignment horizontal="right"/>
    </xf>
    <xf numFmtId="164" fontId="56" fillId="24" borderId="28" xfId="0" applyNumberFormat="1" applyFont="1" applyFill="1" applyBorder="1" applyAlignment="1">
      <alignment horizontal="right"/>
    </xf>
    <xf numFmtId="164" fontId="56" fillId="24" borderId="64" xfId="0" applyNumberFormat="1" applyFont="1" applyFill="1" applyBorder="1" applyAlignment="1">
      <alignment horizontal="right"/>
    </xf>
    <xf numFmtId="164" fontId="56" fillId="24" borderId="66" xfId="0" applyNumberFormat="1" applyFont="1" applyFill="1" applyBorder="1" applyAlignment="1">
      <alignment horizontal="right"/>
    </xf>
    <xf numFmtId="164" fontId="56" fillId="24" borderId="63" xfId="0" applyNumberFormat="1" applyFont="1" applyFill="1" applyBorder="1" applyAlignment="1">
      <alignment horizontal="right"/>
    </xf>
    <xf numFmtId="0" fontId="46" fillId="24" borderId="11" xfId="0" applyFont="1" applyFill="1" applyBorder="1" applyAlignment="1">
      <alignment vertical="center"/>
    </xf>
    <xf numFmtId="0" fontId="53" fillId="24" borderId="11" xfId="0" applyFont="1" applyFill="1" applyBorder="1" applyAlignment="1">
      <alignment/>
    </xf>
    <xf numFmtId="0" fontId="53" fillId="24" borderId="11" xfId="0" applyFont="1" applyFill="1" applyBorder="1" applyAlignment="1">
      <alignment/>
    </xf>
    <xf numFmtId="0" fontId="53" fillId="0" borderId="11" xfId="0" applyFont="1" applyBorder="1" applyAlignment="1">
      <alignment wrapText="1"/>
    </xf>
    <xf numFmtId="172" fontId="53" fillId="24" borderId="40" xfId="54" applyNumberFormat="1" applyFont="1" applyFill="1" applyBorder="1" applyAlignment="1" applyProtection="1">
      <alignment wrapText="1"/>
      <protection hidden="1"/>
    </xf>
    <xf numFmtId="164" fontId="55" fillId="24" borderId="24" xfId="0" applyNumberFormat="1" applyFont="1" applyFill="1" applyBorder="1" applyAlignment="1">
      <alignment horizontal="right" vertical="center"/>
    </xf>
    <xf numFmtId="164" fontId="55" fillId="24" borderId="67" xfId="0" applyNumberFormat="1" applyFont="1" applyFill="1" applyBorder="1" applyAlignment="1">
      <alignment horizontal="right" vertical="center"/>
    </xf>
    <xf numFmtId="164" fontId="55" fillId="24" borderId="68" xfId="0" applyNumberFormat="1" applyFont="1" applyFill="1" applyBorder="1" applyAlignment="1">
      <alignment horizontal="right" vertical="center"/>
    </xf>
    <xf numFmtId="164" fontId="55" fillId="24" borderId="69" xfId="0" applyNumberFormat="1" applyFont="1" applyFill="1" applyBorder="1" applyAlignment="1">
      <alignment horizontal="right" vertical="center"/>
    </xf>
    <xf numFmtId="164" fontId="55" fillId="24" borderId="61" xfId="0" applyNumberFormat="1" applyFont="1" applyFill="1" applyBorder="1" applyAlignment="1">
      <alignment horizontal="right" vertical="center"/>
    </xf>
    <xf numFmtId="164" fontId="55" fillId="24" borderId="59" xfId="0" applyNumberFormat="1" applyFont="1" applyFill="1" applyBorder="1" applyAlignment="1">
      <alignment horizontal="right" vertical="center"/>
    </xf>
    <xf numFmtId="164" fontId="55" fillId="24" borderId="57" xfId="0" applyNumberFormat="1" applyFont="1" applyFill="1" applyBorder="1" applyAlignment="1">
      <alignment horizontal="right" vertical="center"/>
    </xf>
    <xf numFmtId="164" fontId="55" fillId="24" borderId="41" xfId="0" applyNumberFormat="1" applyFont="1" applyFill="1" applyBorder="1" applyAlignment="1">
      <alignment horizontal="right" vertical="center"/>
    </xf>
    <xf numFmtId="164" fontId="55" fillId="24" borderId="36" xfId="0" applyNumberFormat="1" applyFont="1" applyFill="1" applyBorder="1" applyAlignment="1">
      <alignment horizontal="right" vertical="center"/>
    </xf>
    <xf numFmtId="164" fontId="56" fillId="24" borderId="60" xfId="0" applyNumberFormat="1" applyFont="1" applyFill="1" applyBorder="1" applyAlignment="1">
      <alignment horizontal="right"/>
    </xf>
    <xf numFmtId="164" fontId="56" fillId="24" borderId="62" xfId="0" applyNumberFormat="1" applyFont="1" applyFill="1" applyBorder="1" applyAlignment="1">
      <alignment horizontal="right"/>
    </xf>
    <xf numFmtId="164" fontId="56" fillId="24" borderId="44" xfId="0" applyNumberFormat="1" applyFont="1" applyFill="1" applyBorder="1" applyAlignment="1">
      <alignment horizontal="right"/>
    </xf>
    <xf numFmtId="164" fontId="56" fillId="24" borderId="40" xfId="0" applyNumberFormat="1" applyFont="1" applyFill="1" applyBorder="1" applyAlignment="1">
      <alignment horizontal="right"/>
    </xf>
    <xf numFmtId="164" fontId="57" fillId="24" borderId="23" xfId="0" applyNumberFormat="1" applyFont="1" applyFill="1" applyBorder="1" applyAlignment="1">
      <alignment horizontal="right"/>
    </xf>
    <xf numFmtId="164" fontId="55" fillId="24" borderId="13" xfId="0" applyNumberFormat="1" applyFont="1" applyFill="1" applyBorder="1" applyAlignment="1">
      <alignment horizontal="right" vertical="center"/>
    </xf>
    <xf numFmtId="164" fontId="55" fillId="24" borderId="31" xfId="0" applyNumberFormat="1" applyFont="1" applyFill="1" applyBorder="1" applyAlignment="1">
      <alignment horizontal="right" vertical="center"/>
    </xf>
    <xf numFmtId="164" fontId="55" fillId="24" borderId="40" xfId="0" applyNumberFormat="1" applyFont="1" applyFill="1" applyBorder="1" applyAlignment="1">
      <alignment horizontal="right" vertical="center"/>
    </xf>
    <xf numFmtId="164" fontId="55" fillId="24" borderId="44" xfId="0" applyNumberFormat="1" applyFont="1" applyFill="1" applyBorder="1" applyAlignment="1">
      <alignment horizontal="right" vertical="center"/>
    </xf>
    <xf numFmtId="164" fontId="55" fillId="24" borderId="65" xfId="0" applyNumberFormat="1" applyFont="1" applyFill="1" applyBorder="1" applyAlignment="1">
      <alignment horizontal="right" vertical="center"/>
    </xf>
    <xf numFmtId="164" fontId="55" fillId="24" borderId="34" xfId="0" applyNumberFormat="1" applyFont="1" applyFill="1" applyBorder="1" applyAlignment="1">
      <alignment horizontal="right" vertical="center"/>
    </xf>
    <xf numFmtId="164" fontId="56" fillId="24" borderId="41" xfId="0" applyNumberFormat="1" applyFont="1" applyFill="1" applyBorder="1" applyAlignment="1">
      <alignment horizontal="right"/>
    </xf>
    <xf numFmtId="164" fontId="55" fillId="24" borderId="10" xfId="0" applyNumberFormat="1" applyFont="1" applyFill="1" applyBorder="1" applyAlignment="1">
      <alignment horizontal="center" vertical="center"/>
    </xf>
    <xf numFmtId="164" fontId="56" fillId="24" borderId="36" xfId="0" applyNumberFormat="1" applyFont="1" applyFill="1" applyBorder="1" applyAlignment="1">
      <alignment horizontal="right"/>
    </xf>
    <xf numFmtId="164" fontId="56" fillId="24" borderId="31" xfId="0" applyNumberFormat="1" applyFont="1" applyFill="1" applyBorder="1" applyAlignment="1">
      <alignment horizontal="right"/>
    </xf>
    <xf numFmtId="164" fontId="56" fillId="24" borderId="51" xfId="0" applyNumberFormat="1" applyFont="1" applyFill="1" applyBorder="1" applyAlignment="1">
      <alignment horizontal="right"/>
    </xf>
    <xf numFmtId="164" fontId="56" fillId="24" borderId="70" xfId="0" applyNumberFormat="1" applyFont="1" applyFill="1" applyBorder="1" applyAlignment="1">
      <alignment horizontal="right"/>
    </xf>
    <xf numFmtId="164" fontId="55" fillId="24" borderId="70" xfId="0" applyNumberFormat="1" applyFont="1" applyFill="1" applyBorder="1" applyAlignment="1">
      <alignment horizontal="right" vertical="center"/>
    </xf>
    <xf numFmtId="164" fontId="55" fillId="24" borderId="60" xfId="0" applyNumberFormat="1" applyFont="1" applyFill="1" applyBorder="1" applyAlignment="1">
      <alignment horizontal="right" vertical="center"/>
    </xf>
    <xf numFmtId="4" fontId="56" fillId="24" borderId="11" xfId="0" applyNumberFormat="1" applyFont="1" applyFill="1" applyBorder="1" applyAlignment="1">
      <alignment horizontal="right" vertical="center" wrapText="1"/>
    </xf>
    <xf numFmtId="164" fontId="55" fillId="24" borderId="30" xfId="0" applyNumberFormat="1" applyFont="1" applyFill="1" applyBorder="1" applyAlignment="1">
      <alignment horizontal="right" vertical="center" wrapText="1"/>
    </xf>
    <xf numFmtId="164" fontId="55" fillId="24" borderId="29" xfId="0" applyNumberFormat="1" applyFont="1" applyFill="1" applyBorder="1" applyAlignment="1">
      <alignment horizontal="right" vertical="center" wrapText="1"/>
    </xf>
    <xf numFmtId="164" fontId="55" fillId="24" borderId="10" xfId="0" applyNumberFormat="1" applyFont="1" applyFill="1" applyBorder="1" applyAlignment="1">
      <alignment horizontal="right" vertical="center" wrapText="1"/>
    </xf>
    <xf numFmtId="164" fontId="55" fillId="24" borderId="36" xfId="0" applyNumberFormat="1" applyFont="1" applyFill="1" applyBorder="1" applyAlignment="1">
      <alignment horizontal="right" vertical="center" wrapText="1"/>
    </xf>
    <xf numFmtId="164" fontId="56" fillId="24" borderId="30" xfId="0" applyNumberFormat="1" applyFont="1" applyFill="1" applyBorder="1" applyAlignment="1">
      <alignment horizontal="right" vertical="center" wrapText="1"/>
    </xf>
    <xf numFmtId="164" fontId="55" fillId="24" borderId="70" xfId="0" applyNumberFormat="1" applyFont="1" applyFill="1" applyBorder="1" applyAlignment="1">
      <alignment horizontal="right"/>
    </xf>
    <xf numFmtId="164" fontId="55" fillId="24" borderId="40" xfId="0" applyNumberFormat="1" applyFont="1" applyFill="1" applyBorder="1" applyAlignment="1">
      <alignment horizontal="right"/>
    </xf>
    <xf numFmtId="164" fontId="55" fillId="24" borderId="40" xfId="0" applyNumberFormat="1" applyFont="1" applyFill="1" applyBorder="1" applyAlignment="1">
      <alignment horizontal="right" vertical="center" wrapText="1"/>
    </xf>
    <xf numFmtId="164" fontId="55" fillId="24" borderId="11" xfId="0" applyNumberFormat="1" applyFont="1" applyFill="1" applyBorder="1" applyAlignment="1">
      <alignment vertical="center"/>
    </xf>
    <xf numFmtId="0" fontId="56" fillId="24" borderId="11" xfId="0" applyFont="1" applyFill="1" applyBorder="1" applyAlignment="1">
      <alignment horizontal="right"/>
    </xf>
    <xf numFmtId="164" fontId="55" fillId="24" borderId="71" xfId="0" applyNumberFormat="1" applyFont="1" applyFill="1" applyBorder="1" applyAlignment="1">
      <alignment horizontal="right" vertical="center"/>
    </xf>
    <xf numFmtId="164" fontId="55" fillId="24" borderId="30" xfId="0" applyNumberFormat="1" applyFont="1" applyFill="1" applyBorder="1" applyAlignment="1">
      <alignment horizontal="right"/>
    </xf>
    <xf numFmtId="164" fontId="55" fillId="24" borderId="44" xfId="0" applyNumberFormat="1" applyFont="1" applyFill="1" applyBorder="1" applyAlignment="1">
      <alignment horizontal="right"/>
    </xf>
    <xf numFmtId="164" fontId="55" fillId="24" borderId="65" xfId="0" applyNumberFormat="1" applyFont="1" applyFill="1" applyBorder="1" applyAlignment="1">
      <alignment horizontal="right"/>
    </xf>
    <xf numFmtId="164" fontId="56" fillId="24" borderId="12" xfId="0" applyNumberFormat="1" applyFont="1" applyFill="1" applyBorder="1" applyAlignment="1">
      <alignment/>
    </xf>
    <xf numFmtId="164" fontId="56" fillId="24" borderId="13" xfId="0" applyNumberFormat="1" applyFont="1" applyFill="1" applyBorder="1" applyAlignment="1">
      <alignment/>
    </xf>
    <xf numFmtId="164" fontId="55" fillId="24" borderId="26" xfId="0" applyNumberFormat="1" applyFont="1" applyFill="1" applyBorder="1" applyAlignment="1">
      <alignment/>
    </xf>
    <xf numFmtId="164" fontId="55" fillId="24" borderId="10" xfId="0" applyNumberFormat="1" applyFont="1" applyFill="1" applyBorder="1" applyAlignment="1">
      <alignment vertical="center"/>
    </xf>
    <xf numFmtId="164" fontId="55" fillId="24" borderId="30" xfId="0" applyNumberFormat="1" applyFont="1" applyFill="1" applyBorder="1" applyAlignment="1">
      <alignment vertical="center"/>
    </xf>
    <xf numFmtId="164" fontId="55" fillId="24" borderId="29" xfId="0" applyNumberFormat="1" applyFont="1" applyFill="1" applyBorder="1" applyAlignment="1">
      <alignment horizontal="center" vertical="center"/>
    </xf>
    <xf numFmtId="164" fontId="55" fillId="24" borderId="31" xfId="0" applyNumberFormat="1" applyFont="1" applyFill="1" applyBorder="1" applyAlignment="1">
      <alignment horizontal="center" vertical="center"/>
    </xf>
    <xf numFmtId="164" fontId="55" fillId="24" borderId="13" xfId="0" applyNumberFormat="1" applyFont="1" applyFill="1" applyBorder="1" applyAlignment="1">
      <alignment horizontal="center" vertical="center"/>
    </xf>
    <xf numFmtId="164" fontId="56" fillId="24" borderId="11" xfId="0" applyNumberFormat="1" applyFont="1" applyFill="1" applyBorder="1" applyAlignment="1">
      <alignment horizontal="center"/>
    </xf>
    <xf numFmtId="164" fontId="56" fillId="24" borderId="26" xfId="0" applyNumberFormat="1" applyFont="1" applyFill="1" applyBorder="1" applyAlignment="1">
      <alignment horizontal="center"/>
    </xf>
    <xf numFmtId="164" fontId="56" fillId="24" borderId="31" xfId="0" applyNumberFormat="1" applyFont="1" applyFill="1" applyBorder="1" applyAlignment="1">
      <alignment/>
    </xf>
    <xf numFmtId="164" fontId="55" fillId="24" borderId="11" xfId="0" applyNumberFormat="1" applyFont="1" applyFill="1" applyBorder="1" applyAlignment="1">
      <alignment horizontal="center"/>
    </xf>
    <xf numFmtId="164" fontId="56" fillId="24" borderId="32" xfId="0" applyNumberFormat="1" applyFont="1" applyFill="1" applyBorder="1" applyAlignment="1">
      <alignment/>
    </xf>
    <xf numFmtId="164" fontId="56" fillId="24" borderId="20" xfId="0" applyNumberFormat="1" applyFont="1" applyFill="1" applyBorder="1" applyAlignment="1">
      <alignment/>
    </xf>
    <xf numFmtId="164" fontId="56" fillId="24" borderId="72" xfId="0" applyNumberFormat="1" applyFont="1" applyFill="1" applyBorder="1" applyAlignment="1">
      <alignment/>
    </xf>
    <xf numFmtId="164" fontId="56" fillId="24" borderId="33" xfId="0" applyNumberFormat="1" applyFont="1" applyFill="1" applyBorder="1" applyAlignment="1">
      <alignment/>
    </xf>
    <xf numFmtId="164" fontId="56" fillId="24" borderId="73" xfId="0" applyNumberFormat="1" applyFont="1" applyFill="1" applyBorder="1" applyAlignment="1">
      <alignment/>
    </xf>
    <xf numFmtId="164" fontId="56" fillId="24" borderId="54" xfId="0" applyNumberFormat="1" applyFont="1" applyFill="1" applyBorder="1" applyAlignment="1">
      <alignment/>
    </xf>
    <xf numFmtId="0" fontId="53" fillId="24" borderId="50" xfId="0" applyFont="1" applyFill="1" applyBorder="1" applyAlignment="1">
      <alignment wrapText="1"/>
    </xf>
    <xf numFmtId="0" fontId="53" fillId="24" borderId="11" xfId="0" applyFont="1" applyFill="1" applyBorder="1" applyAlignment="1">
      <alignment vertical="center" wrapText="1"/>
    </xf>
    <xf numFmtId="0" fontId="46" fillId="24" borderId="19" xfId="0" applyFont="1" applyFill="1" applyBorder="1" applyAlignment="1">
      <alignment wrapText="1"/>
    </xf>
    <xf numFmtId="0" fontId="46" fillId="24" borderId="74" xfId="0" applyNumberFormat="1" applyFont="1" applyFill="1" applyBorder="1" applyAlignment="1">
      <alignment horizontal="center" vertical="center" wrapText="1"/>
    </xf>
    <xf numFmtId="0" fontId="46" fillId="24" borderId="75" xfId="0" applyNumberFormat="1" applyFont="1" applyFill="1" applyBorder="1" applyAlignment="1">
      <alignment horizontal="center" vertical="center" wrapText="1"/>
    </xf>
    <xf numFmtId="0" fontId="46" fillId="24" borderId="21" xfId="0" applyFont="1" applyFill="1" applyBorder="1" applyAlignment="1">
      <alignment wrapText="1"/>
    </xf>
    <xf numFmtId="164" fontId="1" fillId="0" borderId="11" xfId="0" applyNumberFormat="1" applyFont="1" applyBorder="1" applyAlignment="1">
      <alignment horizontal="center" wrapText="1"/>
    </xf>
    <xf numFmtId="0" fontId="8" fillId="0" borderId="23" xfId="0" applyFont="1" applyBorder="1" applyAlignment="1">
      <alignment horizontal="left" vertical="center" wrapText="1"/>
    </xf>
    <xf numFmtId="171" fontId="8" fillId="0" borderId="11" xfId="0" applyNumberFormat="1" applyFont="1" applyBorder="1" applyAlignment="1">
      <alignment horizontal="center" vertical="center"/>
    </xf>
    <xf numFmtId="171" fontId="1" fillId="0" borderId="11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vertical="center"/>
    </xf>
    <xf numFmtId="164" fontId="1" fillId="0" borderId="15" xfId="0" applyNumberFormat="1" applyFont="1" applyBorder="1" applyAlignment="1">
      <alignment/>
    </xf>
    <xf numFmtId="164" fontId="1" fillId="0" borderId="15" xfId="0" applyNumberFormat="1" applyFont="1" applyBorder="1" applyAlignment="1">
      <alignment vertical="center"/>
    </xf>
    <xf numFmtId="164" fontId="8" fillId="0" borderId="15" xfId="0" applyNumberFormat="1" applyFont="1" applyBorder="1" applyAlignment="1">
      <alignment/>
    </xf>
    <xf numFmtId="164" fontId="8" fillId="24" borderId="11" xfId="0" applyNumberFormat="1" applyFont="1" applyFill="1" applyBorder="1" applyAlignment="1">
      <alignment vertical="center"/>
    </xf>
    <xf numFmtId="164" fontId="8" fillId="24" borderId="15" xfId="0" applyNumberFormat="1" applyFont="1" applyFill="1" applyBorder="1" applyAlignment="1">
      <alignment vertical="center"/>
    </xf>
    <xf numFmtId="164" fontId="1" fillId="24" borderId="15" xfId="0" applyNumberFormat="1" applyFont="1" applyFill="1" applyBorder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23" xfId="0" applyFont="1" applyBorder="1" applyAlignment="1">
      <alignment/>
    </xf>
    <xf numFmtId="172" fontId="1" fillId="24" borderId="40" xfId="54" applyNumberFormat="1" applyFont="1" applyFill="1" applyBorder="1" applyAlignment="1" applyProtection="1">
      <alignment vertical="center" wrapText="1"/>
      <protection hidden="1"/>
    </xf>
    <xf numFmtId="0" fontId="1" fillId="0" borderId="10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24" borderId="11" xfId="0" applyFont="1" applyFill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1" fillId="0" borderId="53" xfId="0" applyFont="1" applyBorder="1" applyAlignment="1">
      <alignment vertical="center"/>
    </xf>
    <xf numFmtId="0" fontId="1" fillId="0" borderId="5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21" fillId="0" borderId="26" xfId="0" applyFont="1" applyBorder="1" applyAlignment="1">
      <alignment vertical="center" wrapText="1"/>
    </xf>
    <xf numFmtId="0" fontId="8" fillId="0" borderId="27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164" fontId="1" fillId="0" borderId="20" xfId="0" applyNumberFormat="1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52" fillId="0" borderId="0" xfId="0" applyFont="1" applyAlignment="1">
      <alignment horizontal="left"/>
    </xf>
    <xf numFmtId="0" fontId="21" fillId="0" borderId="15" xfId="0" applyFont="1" applyBorder="1" applyAlignment="1">
      <alignment horizontal="center"/>
    </xf>
    <xf numFmtId="164" fontId="23" fillId="0" borderId="15" xfId="0" applyNumberFormat="1" applyFont="1" applyBorder="1" applyAlignment="1">
      <alignment horizontal="right" vertical="center" wrapText="1"/>
    </xf>
    <xf numFmtId="0" fontId="21" fillId="0" borderId="26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center"/>
    </xf>
    <xf numFmtId="0" fontId="52" fillId="0" borderId="15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164" fontId="10" fillId="0" borderId="11" xfId="0" applyNumberFormat="1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164" fontId="55" fillId="24" borderId="17" xfId="0" applyNumberFormat="1" applyFont="1" applyFill="1" applyBorder="1" applyAlignment="1">
      <alignment vertical="center"/>
    </xf>
    <xf numFmtId="0" fontId="46" fillId="24" borderId="50" xfId="0" applyFont="1" applyFill="1" applyBorder="1" applyAlignment="1">
      <alignment wrapText="1"/>
    </xf>
    <xf numFmtId="164" fontId="55" fillId="24" borderId="23" xfId="0" applyNumberFormat="1" applyFont="1" applyFill="1" applyBorder="1" applyAlignment="1">
      <alignment vertical="center"/>
    </xf>
    <xf numFmtId="164" fontId="55" fillId="24" borderId="17" xfId="0" applyNumberFormat="1" applyFont="1" applyFill="1" applyBorder="1" applyAlignment="1">
      <alignment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right" vertical="center" wrapText="1"/>
    </xf>
    <xf numFmtId="164" fontId="18" fillId="0" borderId="11" xfId="0" applyNumberFormat="1" applyFont="1" applyBorder="1" applyAlignment="1">
      <alignment vertical="center"/>
    </xf>
    <xf numFmtId="171" fontId="19" fillId="0" borderId="13" xfId="0" applyNumberFormat="1" applyFont="1" applyBorder="1" applyAlignment="1">
      <alignment horizontal="right" vertical="center" wrapText="1"/>
    </xf>
    <xf numFmtId="0" fontId="19" fillId="24" borderId="11" xfId="0" applyFont="1" applyFill="1" applyBorder="1" applyAlignment="1">
      <alignment vertical="center"/>
    </xf>
    <xf numFmtId="164" fontId="19" fillId="0" borderId="11" xfId="0" applyNumberFormat="1" applyFont="1" applyBorder="1" applyAlignment="1">
      <alignment vertical="center"/>
    </xf>
    <xf numFmtId="0" fontId="19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vertical="center"/>
    </xf>
    <xf numFmtId="164" fontId="18" fillId="0" borderId="11" xfId="0" applyNumberFormat="1" applyFont="1" applyBorder="1" applyAlignment="1">
      <alignment horizontal="right" vertical="center" wrapText="1"/>
    </xf>
    <xf numFmtId="164" fontId="18" fillId="0" borderId="13" xfId="0" applyNumberFormat="1" applyFont="1" applyBorder="1" applyAlignment="1">
      <alignment horizontal="right" vertical="center" wrapText="1"/>
    </xf>
    <xf numFmtId="0" fontId="18" fillId="0" borderId="13" xfId="0" applyFont="1" applyBorder="1" applyAlignment="1">
      <alignment horizontal="right" vertical="center" wrapText="1"/>
    </xf>
    <xf numFmtId="164" fontId="8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24" borderId="11" xfId="0" applyFont="1" applyFill="1" applyBorder="1" applyAlignment="1">
      <alignment wrapText="1"/>
    </xf>
    <xf numFmtId="0" fontId="16" fillId="0" borderId="0" xfId="0" applyFont="1" applyAlignment="1">
      <alignment/>
    </xf>
    <xf numFmtId="171" fontId="4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16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72" fontId="4" fillId="24" borderId="29" xfId="54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24" borderId="21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69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2" fontId="4" fillId="0" borderId="37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34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4" fillId="0" borderId="33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4" fillId="24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64" fontId="1" fillId="0" borderId="11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 wrapText="1"/>
    </xf>
    <xf numFmtId="0" fontId="21" fillId="0" borderId="0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5" fillId="24" borderId="10" xfId="0" applyFont="1" applyFill="1" applyBorder="1" applyAlignment="1">
      <alignment vertical="center" wrapText="1"/>
    </xf>
    <xf numFmtId="0" fontId="2" fillId="24" borderId="15" xfId="0" applyFont="1" applyFill="1" applyBorder="1" applyAlignment="1">
      <alignment/>
    </xf>
    <xf numFmtId="0" fontId="2" fillId="24" borderId="23" xfId="0" applyFont="1" applyFill="1" applyBorder="1" applyAlignment="1">
      <alignment/>
    </xf>
    <xf numFmtId="164" fontId="55" fillId="24" borderId="63" xfId="0" applyNumberFormat="1" applyFont="1" applyFill="1" applyBorder="1" applyAlignment="1">
      <alignment horizontal="center"/>
    </xf>
    <xf numFmtId="164" fontId="55" fillId="24" borderId="28" xfId="0" applyNumberFormat="1" applyFont="1" applyFill="1" applyBorder="1" applyAlignment="1">
      <alignment/>
    </xf>
    <xf numFmtId="164" fontId="55" fillId="24" borderId="15" xfId="0" applyNumberFormat="1" applyFont="1" applyFill="1" applyBorder="1" applyAlignment="1">
      <alignment/>
    </xf>
    <xf numFmtId="0" fontId="46" fillId="24" borderId="38" xfId="0" applyNumberFormat="1" applyFont="1" applyFill="1" applyBorder="1" applyAlignment="1">
      <alignment horizontal="center" vertical="center" wrapText="1"/>
    </xf>
    <xf numFmtId="0" fontId="46" fillId="24" borderId="19" xfId="0" applyNumberFormat="1" applyFont="1" applyFill="1" applyBorder="1" applyAlignment="1">
      <alignment horizontal="center" vertical="center" wrapText="1"/>
    </xf>
    <xf numFmtId="0" fontId="46" fillId="24" borderId="46" xfId="0" applyNumberFormat="1" applyFont="1" applyFill="1" applyBorder="1" applyAlignment="1">
      <alignment horizontal="center" vertical="center" wrapText="1"/>
    </xf>
    <xf numFmtId="0" fontId="46" fillId="24" borderId="21" xfId="0" applyNumberFormat="1" applyFont="1" applyFill="1" applyBorder="1" applyAlignment="1">
      <alignment horizontal="center" vertical="center" wrapText="1"/>
    </xf>
    <xf numFmtId="0" fontId="46" fillId="24" borderId="49" xfId="0" applyNumberFormat="1" applyFont="1" applyFill="1" applyBorder="1" applyAlignment="1">
      <alignment horizontal="center" vertical="center" wrapText="1"/>
    </xf>
    <xf numFmtId="0" fontId="46" fillId="24" borderId="14" xfId="0" applyNumberFormat="1" applyFont="1" applyFill="1" applyBorder="1" applyAlignment="1">
      <alignment horizontal="center" vertical="center" wrapText="1"/>
    </xf>
    <xf numFmtId="0" fontId="46" fillId="24" borderId="76" xfId="0" applyNumberFormat="1" applyFont="1" applyFill="1" applyBorder="1" applyAlignment="1">
      <alignment horizontal="center" vertical="center" wrapText="1"/>
    </xf>
    <xf numFmtId="0" fontId="46" fillId="24" borderId="56" xfId="0" applyNumberFormat="1" applyFont="1" applyFill="1" applyBorder="1" applyAlignment="1">
      <alignment horizontal="center" vertical="center" wrapText="1"/>
    </xf>
    <xf numFmtId="0" fontId="46" fillId="24" borderId="43" xfId="0" applyNumberFormat="1" applyFont="1" applyFill="1" applyBorder="1" applyAlignment="1">
      <alignment horizontal="center" vertical="center" wrapText="1"/>
    </xf>
    <xf numFmtId="0" fontId="46" fillId="24" borderId="77" xfId="0" applyNumberFormat="1" applyFont="1" applyFill="1" applyBorder="1" applyAlignment="1">
      <alignment horizontal="center" vertical="center" wrapText="1"/>
    </xf>
    <xf numFmtId="0" fontId="46" fillId="24" borderId="78" xfId="0" applyNumberFormat="1" applyFont="1" applyFill="1" applyBorder="1" applyAlignment="1">
      <alignment horizontal="center" vertical="center" wrapText="1"/>
    </xf>
    <xf numFmtId="0" fontId="46" fillId="24" borderId="55" xfId="0" applyNumberFormat="1" applyFont="1" applyFill="1" applyBorder="1" applyAlignment="1">
      <alignment horizontal="center" vertical="center" wrapText="1"/>
    </xf>
    <xf numFmtId="0" fontId="46" fillId="24" borderId="73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8" fillId="24" borderId="11" xfId="0" applyFont="1" applyFill="1" applyBorder="1" applyAlignment="1">
      <alignment vertical="center" wrapText="1"/>
    </xf>
    <xf numFmtId="164" fontId="19" fillId="0" borderId="11" xfId="0" applyNumberFormat="1" applyFont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64" fontId="56" fillId="24" borderId="44" xfId="0" applyNumberFormat="1" applyFont="1" applyFill="1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8" fillId="24" borderId="15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172" fontId="1" fillId="24" borderId="71" xfId="54" applyNumberFormat="1" applyFont="1" applyFill="1" applyBorder="1" applyAlignment="1" applyProtection="1">
      <alignment horizontal="left" vertical="center" wrapText="1"/>
      <protection hidden="1"/>
    </xf>
    <xf numFmtId="172" fontId="1" fillId="24" borderId="29" xfId="54" applyNumberFormat="1" applyFont="1" applyFill="1" applyBorder="1" applyAlignment="1" applyProtection="1">
      <alignment vertical="center" wrapText="1"/>
      <protection hidden="1"/>
    </xf>
    <xf numFmtId="172" fontId="8" fillId="24" borderId="29" xfId="54" applyNumberFormat="1" applyFont="1" applyFill="1" applyBorder="1" applyAlignment="1" applyProtection="1">
      <alignment vertical="center" wrapText="1"/>
      <protection hidden="1"/>
    </xf>
    <xf numFmtId="172" fontId="8" fillId="24" borderId="29" xfId="54" applyNumberFormat="1" applyFont="1" applyFill="1" applyBorder="1" applyAlignment="1" applyProtection="1">
      <alignment horizontal="left" vertical="center" wrapText="1"/>
      <protection hidden="1"/>
    </xf>
    <xf numFmtId="172" fontId="1" fillId="24" borderId="10" xfId="54" applyNumberFormat="1" applyFont="1" applyFill="1" applyBorder="1" applyAlignment="1" applyProtection="1">
      <alignment vertical="center" wrapText="1"/>
      <protection hidden="1"/>
    </xf>
    <xf numFmtId="172" fontId="8" fillId="24" borderId="10" xfId="54" applyNumberFormat="1" applyFont="1" applyFill="1" applyBorder="1" applyAlignment="1" applyProtection="1">
      <alignment vertical="center" wrapText="1"/>
      <protection hidden="1"/>
    </xf>
    <xf numFmtId="172" fontId="1" fillId="24" borderId="29" xfId="54" applyNumberFormat="1" applyFont="1" applyFill="1" applyBorder="1" applyAlignment="1" applyProtection="1">
      <alignment horizontal="left" vertical="center" wrapText="1"/>
      <protection hidden="1"/>
    </xf>
    <xf numFmtId="0" fontId="1" fillId="24" borderId="30" xfId="0" applyFont="1" applyFill="1" applyBorder="1" applyAlignment="1">
      <alignment vertical="center" wrapText="1"/>
    </xf>
    <xf numFmtId="0" fontId="8" fillId="24" borderId="30" xfId="0" applyFont="1" applyFill="1" applyBorder="1" applyAlignment="1">
      <alignment vertical="center" wrapText="1"/>
    </xf>
    <xf numFmtId="0" fontId="8" fillId="24" borderId="29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vertical="center" wrapText="1"/>
    </xf>
    <xf numFmtId="0" fontId="1" fillId="24" borderId="29" xfId="0" applyFont="1" applyFill="1" applyBorder="1" applyAlignment="1">
      <alignment vertical="center" wrapText="1"/>
    </xf>
    <xf numFmtId="0" fontId="8" fillId="24" borderId="31" xfId="0" applyFont="1" applyFill="1" applyBorder="1" applyAlignment="1">
      <alignment vertical="center" wrapText="1"/>
    </xf>
    <xf numFmtId="172" fontId="8" fillId="24" borderId="53" xfId="54" applyNumberFormat="1" applyFont="1" applyFill="1" applyBorder="1" applyAlignment="1" applyProtection="1">
      <alignment horizontal="left" vertical="center" wrapText="1"/>
      <protection hidden="1"/>
    </xf>
    <xf numFmtId="0" fontId="8" fillId="24" borderId="29" xfId="54" applyNumberFormat="1" applyFont="1" applyFill="1" applyBorder="1" applyAlignment="1" applyProtection="1">
      <alignment horizontal="left" vertical="center" wrapText="1"/>
      <protection hidden="1"/>
    </xf>
    <xf numFmtId="172" fontId="8" fillId="24" borderId="53" xfId="54" applyNumberFormat="1" applyFont="1" applyFill="1" applyBorder="1" applyAlignment="1" applyProtection="1">
      <alignment vertical="center" wrapText="1"/>
      <protection hidden="1"/>
    </xf>
    <xf numFmtId="0" fontId="8" fillId="24" borderId="48" xfId="54" applyNumberFormat="1" applyFont="1" applyFill="1" applyBorder="1" applyAlignment="1" applyProtection="1">
      <alignment horizontal="left" vertical="center" wrapText="1"/>
      <protection hidden="1"/>
    </xf>
    <xf numFmtId="0" fontId="19" fillId="24" borderId="29" xfId="0" applyFont="1" applyFill="1" applyBorder="1" applyAlignment="1">
      <alignment vertical="center" wrapText="1"/>
    </xf>
    <xf numFmtId="172" fontId="1" fillId="24" borderId="31" xfId="54" applyNumberFormat="1" applyFont="1" applyFill="1" applyBorder="1" applyAlignment="1" applyProtection="1">
      <alignment vertical="center" wrapText="1"/>
      <protection hidden="1"/>
    </xf>
    <xf numFmtId="172" fontId="8" fillId="24" borderId="31" xfId="54" applyNumberFormat="1" applyFont="1" applyFill="1" applyBorder="1" applyAlignment="1" applyProtection="1">
      <alignment vertical="center" wrapText="1"/>
      <protection hidden="1"/>
    </xf>
    <xf numFmtId="0" fontId="8" fillId="24" borderId="4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24" borderId="15" xfId="0" applyFont="1" applyFill="1" applyBorder="1" applyAlignment="1">
      <alignment vertical="center"/>
    </xf>
    <xf numFmtId="0" fontId="8" fillId="0" borderId="15" xfId="0" applyFont="1" applyBorder="1" applyAlignment="1">
      <alignment vertical="center" wrapText="1"/>
    </xf>
    <xf numFmtId="171" fontId="1" fillId="0" borderId="11" xfId="0" applyNumberFormat="1" applyFont="1" applyBorder="1" applyAlignment="1">
      <alignment horizontal="center" vertical="center" wrapText="1"/>
    </xf>
    <xf numFmtId="171" fontId="8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25" borderId="0" xfId="0" applyFont="1" applyFill="1" applyBorder="1" applyAlignment="1">
      <alignment/>
    </xf>
    <xf numFmtId="0" fontId="60" fillId="0" borderId="0" xfId="0" applyFont="1" applyAlignment="1">
      <alignment/>
    </xf>
    <xf numFmtId="0" fontId="9" fillId="0" borderId="12" xfId="0" applyFont="1" applyBorder="1" applyAlignment="1">
      <alignment/>
    </xf>
    <xf numFmtId="49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34" xfId="0" applyFont="1" applyBorder="1" applyAlignment="1">
      <alignment wrapText="1"/>
    </xf>
    <xf numFmtId="171" fontId="9" fillId="0" borderId="13" xfId="0" applyNumberFormat="1" applyFont="1" applyBorder="1" applyAlignment="1">
      <alignment horizontal="center"/>
    </xf>
    <xf numFmtId="0" fontId="9" fillId="24" borderId="28" xfId="0" applyFont="1" applyFill="1" applyBorder="1" applyAlignment="1">
      <alignment wrapText="1"/>
    </xf>
    <xf numFmtId="49" fontId="9" fillId="0" borderId="11" xfId="0" applyNumberFormat="1" applyFont="1" applyBorder="1" applyAlignment="1">
      <alignment horizontal="center" wrapText="1"/>
    </xf>
    <xf numFmtId="164" fontId="9" fillId="0" borderId="11" xfId="0" applyNumberFormat="1" applyFont="1" applyBorder="1" applyAlignment="1">
      <alignment horizontal="center"/>
    </xf>
    <xf numFmtId="0" fontId="9" fillId="24" borderId="10" xfId="0" applyFont="1" applyFill="1" applyBorder="1" applyAlignment="1">
      <alignment wrapText="1"/>
    </xf>
    <xf numFmtId="164" fontId="9" fillId="0" borderId="11" xfId="0" applyNumberFormat="1" applyFont="1" applyBorder="1" applyAlignment="1">
      <alignment horizontal="center" wrapText="1"/>
    </xf>
    <xf numFmtId="0" fontId="9" fillId="0" borderId="28" xfId="0" applyFont="1" applyBorder="1" applyAlignment="1">
      <alignment wrapText="1"/>
    </xf>
    <xf numFmtId="0" fontId="9" fillId="24" borderId="10" xfId="0" applyFont="1" applyFill="1" applyBorder="1" applyAlignment="1">
      <alignment/>
    </xf>
    <xf numFmtId="0" fontId="9" fillId="24" borderId="26" xfId="0" applyFont="1" applyFill="1" applyBorder="1" applyAlignment="1">
      <alignment wrapText="1"/>
    </xf>
    <xf numFmtId="0" fontId="10" fillId="0" borderId="14" xfId="0" applyFont="1" applyBorder="1" applyAlignment="1">
      <alignment/>
    </xf>
    <xf numFmtId="49" fontId="9" fillId="0" borderId="19" xfId="0" applyNumberFormat="1" applyFont="1" applyBorder="1" applyAlignment="1">
      <alignment horizontal="center"/>
    </xf>
    <xf numFmtId="164" fontId="10" fillId="0" borderId="19" xfId="0" applyNumberFormat="1" applyFont="1" applyBorder="1" applyAlignment="1">
      <alignment horizontal="center"/>
    </xf>
    <xf numFmtId="0" fontId="9" fillId="0" borderId="21" xfId="0" applyFont="1" applyBorder="1" applyAlignment="1">
      <alignment/>
    </xf>
    <xf numFmtId="171" fontId="19" fillId="0" borderId="11" xfId="0" applyNumberFormat="1" applyFont="1" applyBorder="1" applyAlignment="1">
      <alignment vertical="center"/>
    </xf>
    <xf numFmtId="171" fontId="18" fillId="0" borderId="11" xfId="0" applyNumberFormat="1" applyFont="1" applyBorder="1" applyAlignment="1">
      <alignment vertical="center" wrapText="1"/>
    </xf>
    <xf numFmtId="0" fontId="18" fillId="24" borderId="11" xfId="0" applyFont="1" applyFill="1" applyBorder="1" applyAlignment="1">
      <alignment horizontal="left" vertical="center" wrapText="1"/>
    </xf>
    <xf numFmtId="0" fontId="19" fillId="24" borderId="28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/>
    </xf>
    <xf numFmtId="164" fontId="46" fillId="24" borderId="38" xfId="0" applyNumberFormat="1" applyFont="1" applyFill="1" applyBorder="1" applyAlignment="1">
      <alignment/>
    </xf>
    <xf numFmtId="2" fontId="4" fillId="0" borderId="11" xfId="0" applyNumberFormat="1" applyFont="1" applyBorder="1" applyAlignment="1">
      <alignment horizontal="right" vertical="center"/>
    </xf>
    <xf numFmtId="2" fontId="4" fillId="0" borderId="15" xfId="0" applyNumberFormat="1" applyFont="1" applyBorder="1" applyAlignment="1">
      <alignment horizontal="right" vertical="center"/>
    </xf>
    <xf numFmtId="2" fontId="4" fillId="24" borderId="11" xfId="0" applyNumberFormat="1" applyFont="1" applyFill="1" applyBorder="1" applyAlignment="1">
      <alignment horizontal="right" vertical="center"/>
    </xf>
    <xf numFmtId="49" fontId="9" fillId="0" borderId="13" xfId="0" applyNumberFormat="1" applyFont="1" applyBorder="1" applyAlignment="1">
      <alignment horizontal="center" wrapText="1"/>
    </xf>
    <xf numFmtId="164" fontId="9" fillId="0" borderId="13" xfId="0" applyNumberFormat="1" applyFont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 wrapText="1"/>
    </xf>
    <xf numFmtId="164" fontId="10" fillId="0" borderId="19" xfId="0" applyNumberFormat="1" applyFont="1" applyFill="1" applyBorder="1" applyAlignment="1">
      <alignment horizontal="center" wrapText="1"/>
    </xf>
    <xf numFmtId="164" fontId="10" fillId="0" borderId="21" xfId="0" applyNumberFormat="1" applyFont="1" applyFill="1" applyBorder="1" applyAlignment="1">
      <alignment horizontal="center" wrapText="1"/>
    </xf>
    <xf numFmtId="164" fontId="10" fillId="0" borderId="57" xfId="0" applyNumberFormat="1" applyFont="1" applyFill="1" applyBorder="1" applyAlignment="1">
      <alignment horizontal="center" wrapText="1"/>
    </xf>
    <xf numFmtId="164" fontId="10" fillId="0" borderId="59" xfId="0" applyNumberFormat="1" applyFont="1" applyFill="1" applyBorder="1" applyAlignment="1">
      <alignment horizontal="center" wrapText="1"/>
    </xf>
    <xf numFmtId="164" fontId="10" fillId="0" borderId="56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164" fontId="10" fillId="0" borderId="38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 vertical="center"/>
    </xf>
    <xf numFmtId="164" fontId="1" fillId="24" borderId="56" xfId="0" applyNumberFormat="1" applyFont="1" applyFill="1" applyBorder="1" applyAlignment="1">
      <alignment horizontal="center" vertical="top" wrapText="1"/>
    </xf>
    <xf numFmtId="0" fontId="18" fillId="24" borderId="42" xfId="0" applyNumberFormat="1" applyFont="1" applyFill="1" applyBorder="1" applyAlignment="1">
      <alignment horizontal="center" vertical="center" wrapText="1"/>
    </xf>
    <xf numFmtId="0" fontId="18" fillId="24" borderId="69" xfId="0" applyNumberFormat="1" applyFont="1" applyFill="1" applyBorder="1" applyAlignment="1">
      <alignment horizontal="center" vertical="center"/>
    </xf>
    <xf numFmtId="0" fontId="18" fillId="24" borderId="58" xfId="0" applyNumberFormat="1" applyFont="1" applyFill="1" applyBorder="1" applyAlignment="1">
      <alignment horizontal="center" vertical="center" wrapText="1"/>
    </xf>
    <xf numFmtId="0" fontId="18" fillId="24" borderId="58" xfId="0" applyNumberFormat="1" applyFont="1" applyFill="1" applyBorder="1" applyAlignment="1">
      <alignment horizontal="center" vertical="center"/>
    </xf>
    <xf numFmtId="0" fontId="18" fillId="24" borderId="79" xfId="0" applyNumberFormat="1" applyFont="1" applyFill="1" applyBorder="1" applyAlignment="1">
      <alignment horizontal="center" vertical="center" wrapText="1"/>
    </xf>
    <xf numFmtId="0" fontId="1" fillId="24" borderId="14" xfId="0" applyNumberFormat="1" applyFont="1" applyFill="1" applyBorder="1" applyAlignment="1">
      <alignment horizontal="center" vertical="center" wrapText="1"/>
    </xf>
    <xf numFmtId="0" fontId="1" fillId="24" borderId="31" xfId="0" applyNumberFormat="1" applyFont="1" applyFill="1" applyBorder="1" applyAlignment="1">
      <alignment horizontal="center" vertical="center" wrapText="1"/>
    </xf>
    <xf numFmtId="0" fontId="1" fillId="24" borderId="13" xfId="0" applyNumberFormat="1" applyFont="1" applyFill="1" applyBorder="1" applyAlignment="1">
      <alignment horizontal="left" vertical="center" wrapText="1"/>
    </xf>
    <xf numFmtId="0" fontId="47" fillId="24" borderId="13" xfId="0" applyFont="1" applyFill="1" applyBorder="1" applyAlignment="1">
      <alignment/>
    </xf>
    <xf numFmtId="4" fontId="47" fillId="24" borderId="13" xfId="0" applyNumberFormat="1" applyFont="1" applyFill="1" applyBorder="1" applyAlignment="1">
      <alignment/>
    </xf>
    <xf numFmtId="164" fontId="10" fillId="24" borderId="13" xfId="53" applyNumberFormat="1" applyFont="1" applyFill="1" applyBorder="1" applyAlignment="1" applyProtection="1">
      <alignment horizontal="center"/>
      <protection hidden="1"/>
    </xf>
    <xf numFmtId="0" fontId="47" fillId="24" borderId="34" xfId="0" applyFont="1" applyFill="1" applyBorder="1" applyAlignment="1">
      <alignment/>
    </xf>
    <xf numFmtId="0" fontId="1" fillId="24" borderId="29" xfId="0" applyNumberFormat="1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horizontal="left" vertical="center" wrapText="1"/>
    </xf>
    <xf numFmtId="49" fontId="8" fillId="24" borderId="11" xfId="0" applyNumberFormat="1" applyFont="1" applyFill="1" applyBorder="1" applyAlignment="1">
      <alignment horizontal="center"/>
    </xf>
    <xf numFmtId="164" fontId="10" fillId="24" borderId="11" xfId="0" applyNumberFormat="1" applyFont="1" applyFill="1" applyBorder="1" applyAlignment="1">
      <alignment horizontal="center" wrapText="1"/>
    </xf>
    <xf numFmtId="171" fontId="47" fillId="24" borderId="11" xfId="0" applyNumberFormat="1" applyFont="1" applyFill="1" applyBorder="1" applyAlignment="1">
      <alignment/>
    </xf>
    <xf numFmtId="171" fontId="9" fillId="24" borderId="11" xfId="53" applyNumberFormat="1" applyFont="1" applyFill="1" applyBorder="1" applyAlignment="1" applyProtection="1">
      <alignment horizontal="center"/>
      <protection hidden="1"/>
    </xf>
    <xf numFmtId="0" fontId="47" fillId="24" borderId="11" xfId="0" applyFont="1" applyFill="1" applyBorder="1" applyAlignment="1">
      <alignment/>
    </xf>
    <xf numFmtId="0" fontId="47" fillId="24" borderId="26" xfId="0" applyFont="1" applyFill="1" applyBorder="1" applyAlignment="1">
      <alignment/>
    </xf>
    <xf numFmtId="0" fontId="1" fillId="24" borderId="53" xfId="0" applyNumberFormat="1" applyFont="1" applyFill="1" applyBorder="1" applyAlignment="1">
      <alignment horizontal="center" vertical="center" wrapText="1"/>
    </xf>
    <xf numFmtId="164" fontId="9" fillId="24" borderId="11" xfId="53" applyNumberFormat="1" applyFont="1" applyFill="1" applyBorder="1" applyAlignment="1" applyProtection="1">
      <alignment horizontal="center"/>
      <protection hidden="1"/>
    </xf>
    <xf numFmtId="171" fontId="47" fillId="24" borderId="15" xfId="0" applyNumberFormat="1" applyFont="1" applyFill="1" applyBorder="1" applyAlignment="1">
      <alignment/>
    </xf>
    <xf numFmtId="0" fontId="47" fillId="24" borderId="15" xfId="0" applyFont="1" applyFill="1" applyBorder="1" applyAlignment="1">
      <alignment/>
    </xf>
    <xf numFmtId="0" fontId="47" fillId="24" borderId="23" xfId="0" applyFont="1" applyFill="1" applyBorder="1" applyAlignment="1">
      <alignment/>
    </xf>
    <xf numFmtId="0" fontId="10" fillId="24" borderId="29" xfId="0" applyNumberFormat="1" applyFont="1" applyFill="1" applyBorder="1" applyAlignment="1">
      <alignment horizontal="center" vertical="center" wrapText="1"/>
    </xf>
    <xf numFmtId="164" fontId="10" fillId="24" borderId="11" xfId="53" applyNumberFormat="1" applyFont="1" applyFill="1" applyBorder="1" applyAlignment="1" applyProtection="1">
      <alignment horizontal="left" vertical="center" wrapText="1"/>
      <protection hidden="1"/>
    </xf>
    <xf numFmtId="49" fontId="21" fillId="24" borderId="11" xfId="0" applyNumberFormat="1" applyFont="1" applyFill="1" applyBorder="1" applyAlignment="1">
      <alignment/>
    </xf>
    <xf numFmtId="164" fontId="10" fillId="24" borderId="11" xfId="53" applyNumberFormat="1" applyFont="1" applyFill="1" applyBorder="1" applyAlignment="1" applyProtection="1">
      <alignment horizontal="center"/>
      <protection hidden="1"/>
    </xf>
    <xf numFmtId="164" fontId="10" fillId="24" borderId="26" xfId="53" applyNumberFormat="1" applyFont="1" applyFill="1" applyBorder="1" applyAlignment="1" applyProtection="1">
      <alignment horizontal="center"/>
      <protection hidden="1"/>
    </xf>
    <xf numFmtId="0" fontId="10" fillId="24" borderId="31" xfId="0" applyNumberFormat="1" applyFont="1" applyFill="1" applyBorder="1" applyAlignment="1">
      <alignment horizontal="center" vertical="center" wrapText="1"/>
    </xf>
    <xf numFmtId="164" fontId="9" fillId="24" borderId="13" xfId="53" applyNumberFormat="1" applyFont="1" applyFill="1" applyBorder="1" applyAlignment="1" applyProtection="1">
      <alignment horizontal="left" vertical="center" wrapText="1"/>
      <protection hidden="1"/>
    </xf>
    <xf numFmtId="49" fontId="8" fillId="24" borderId="11" xfId="0" applyNumberFormat="1" applyFont="1" applyFill="1" applyBorder="1" applyAlignment="1">
      <alignment/>
    </xf>
    <xf numFmtId="164" fontId="9" fillId="24" borderId="11" xfId="0" applyNumberFormat="1" applyFont="1" applyFill="1" applyBorder="1" applyAlignment="1">
      <alignment horizontal="center"/>
    </xf>
    <xf numFmtId="164" fontId="9" fillId="24" borderId="26" xfId="0" applyNumberFormat="1" applyFont="1" applyFill="1" applyBorder="1" applyAlignment="1">
      <alignment horizontal="center"/>
    </xf>
    <xf numFmtId="49" fontId="1" fillId="24" borderId="11" xfId="0" applyNumberFormat="1" applyFont="1" applyFill="1" applyBorder="1" applyAlignment="1">
      <alignment horizontal="center"/>
    </xf>
    <xf numFmtId="164" fontId="49" fillId="24" borderId="11" xfId="53" applyNumberFormat="1" applyFont="1" applyFill="1" applyBorder="1" applyAlignment="1" applyProtection="1">
      <alignment horizontal="left" vertical="center" wrapText="1"/>
      <protection hidden="1"/>
    </xf>
    <xf numFmtId="49" fontId="1" fillId="24" borderId="11" xfId="53" applyNumberFormat="1" applyFont="1" applyFill="1" applyBorder="1" applyAlignment="1" applyProtection="1">
      <alignment horizontal="center" wrapText="1"/>
      <protection hidden="1"/>
    </xf>
    <xf numFmtId="49" fontId="8" fillId="24" borderId="11" xfId="53" applyNumberFormat="1" applyFont="1" applyFill="1" applyBorder="1" applyAlignment="1" applyProtection="1">
      <alignment horizontal="center" wrapText="1"/>
      <protection hidden="1"/>
    </xf>
    <xf numFmtId="164" fontId="9" fillId="24" borderId="11" xfId="53" applyNumberFormat="1" applyFont="1" applyFill="1" applyBorder="1" applyAlignment="1" applyProtection="1">
      <alignment horizontal="left" vertical="center" wrapText="1"/>
      <protection hidden="1"/>
    </xf>
    <xf numFmtId="164" fontId="9" fillId="24" borderId="26" xfId="53" applyNumberFormat="1" applyFont="1" applyFill="1" applyBorder="1" applyAlignment="1" applyProtection="1">
      <alignment horizontal="center"/>
      <protection hidden="1"/>
    </xf>
    <xf numFmtId="49" fontId="1" fillId="24" borderId="11" xfId="53" applyNumberFormat="1" applyFont="1" applyFill="1" applyBorder="1" applyAlignment="1" applyProtection="1">
      <alignment horizontal="center"/>
      <protection hidden="1"/>
    </xf>
    <xf numFmtId="49" fontId="8" fillId="24" borderId="11" xfId="53" applyNumberFormat="1" applyFont="1" applyFill="1" applyBorder="1" applyAlignment="1" applyProtection="1">
      <alignment horizontal="center"/>
      <protection hidden="1"/>
    </xf>
    <xf numFmtId="164" fontId="9" fillId="24" borderId="26" xfId="53" applyNumberFormat="1" applyFont="1" applyFill="1" applyBorder="1" applyAlignment="1" applyProtection="1">
      <alignment horizontal="center"/>
      <protection hidden="1"/>
    </xf>
    <xf numFmtId="164" fontId="9" fillId="24" borderId="11" xfId="55" applyNumberFormat="1" applyFont="1" applyFill="1" applyBorder="1" applyAlignment="1">
      <alignment wrapText="1"/>
      <protection/>
    </xf>
    <xf numFmtId="0" fontId="10" fillId="24" borderId="10" xfId="0" applyNumberFormat="1" applyFont="1" applyFill="1" applyBorder="1" applyAlignment="1">
      <alignment horizontal="center" vertical="center" wrapText="1"/>
    </xf>
    <xf numFmtId="49" fontId="8" fillId="24" borderId="11" xfId="55" applyNumberFormat="1" applyFont="1" applyFill="1" applyBorder="1" applyAlignment="1">
      <alignment horizontal="center"/>
      <protection/>
    </xf>
    <xf numFmtId="164" fontId="10" fillId="24" borderId="11" xfId="0" applyNumberFormat="1" applyFont="1" applyFill="1" applyBorder="1" applyAlignment="1">
      <alignment horizontal="left" vertical="center" wrapText="1"/>
    </xf>
    <xf numFmtId="0" fontId="1" fillId="24" borderId="11" xfId="0" applyNumberFormat="1" applyFont="1" applyFill="1" applyBorder="1" applyAlignment="1">
      <alignment horizontal="center" wrapText="1"/>
    </xf>
    <xf numFmtId="0" fontId="1" fillId="24" borderId="11" xfId="0" applyNumberFormat="1" applyFont="1" applyFill="1" applyBorder="1" applyAlignment="1">
      <alignment horizontal="center"/>
    </xf>
    <xf numFmtId="164" fontId="9" fillId="24" borderId="30" xfId="0" applyNumberFormat="1" applyFont="1" applyFill="1" applyBorder="1" applyAlignment="1">
      <alignment horizontal="center" wrapText="1"/>
    </xf>
    <xf numFmtId="164" fontId="10" fillId="24" borderId="30" xfId="0" applyNumberFormat="1" applyFont="1" applyFill="1" applyBorder="1" applyAlignment="1">
      <alignment horizontal="center" wrapText="1"/>
    </xf>
    <xf numFmtId="164" fontId="47" fillId="24" borderId="11" xfId="0" applyNumberFormat="1" applyFont="1" applyFill="1" applyBorder="1" applyAlignment="1">
      <alignment horizontal="center"/>
    </xf>
    <xf numFmtId="164" fontId="47" fillId="24" borderId="26" xfId="0" applyNumberFormat="1" applyFont="1" applyFill="1" applyBorder="1" applyAlignment="1">
      <alignment horizontal="center"/>
    </xf>
    <xf numFmtId="0" fontId="10" fillId="24" borderId="28" xfId="0" applyNumberFormat="1" applyFont="1" applyFill="1" applyBorder="1" applyAlignment="1">
      <alignment horizontal="center" vertical="center" wrapText="1"/>
    </xf>
    <xf numFmtId="164" fontId="9" fillId="24" borderId="15" xfId="55" applyNumberFormat="1" applyFont="1" applyFill="1" applyBorder="1" applyAlignment="1">
      <alignment wrapText="1"/>
      <protection/>
    </xf>
    <xf numFmtId="49" fontId="8" fillId="24" borderId="15" xfId="0" applyNumberFormat="1" applyFont="1" applyFill="1" applyBorder="1" applyAlignment="1">
      <alignment horizontal="center" wrapText="1"/>
    </xf>
    <xf numFmtId="49" fontId="8" fillId="24" borderId="15" xfId="0" applyNumberFormat="1" applyFont="1" applyFill="1" applyBorder="1" applyAlignment="1">
      <alignment horizontal="center"/>
    </xf>
    <xf numFmtId="164" fontId="10" fillId="24" borderId="15" xfId="0" applyNumberFormat="1" applyFont="1" applyFill="1" applyBorder="1" applyAlignment="1">
      <alignment horizontal="center" wrapText="1"/>
    </xf>
    <xf numFmtId="164" fontId="47" fillId="24" borderId="15" xfId="0" applyNumberFormat="1" applyFont="1" applyFill="1" applyBorder="1" applyAlignment="1">
      <alignment horizontal="center"/>
    </xf>
    <xf numFmtId="164" fontId="47" fillId="24" borderId="23" xfId="0" applyNumberFormat="1" applyFont="1" applyFill="1" applyBorder="1" applyAlignment="1">
      <alignment horizontal="center"/>
    </xf>
    <xf numFmtId="164" fontId="10" fillId="24" borderId="15" xfId="55" applyNumberFormat="1" applyFont="1" applyFill="1" applyBorder="1" applyAlignment="1">
      <alignment wrapText="1"/>
      <protection/>
    </xf>
    <xf numFmtId="49" fontId="1" fillId="24" borderId="15" xfId="0" applyNumberFormat="1" applyFont="1" applyFill="1" applyBorder="1" applyAlignment="1">
      <alignment horizontal="center" wrapText="1"/>
    </xf>
    <xf numFmtId="49" fontId="1" fillId="24" borderId="15" xfId="0" applyNumberFormat="1" applyFont="1" applyFill="1" applyBorder="1" applyAlignment="1">
      <alignment horizontal="center"/>
    </xf>
    <xf numFmtId="164" fontId="48" fillId="24" borderId="15" xfId="0" applyNumberFormat="1" applyFont="1" applyFill="1" applyBorder="1" applyAlignment="1">
      <alignment horizontal="center"/>
    </xf>
    <xf numFmtId="164" fontId="48" fillId="24" borderId="41" xfId="0" applyNumberFormat="1" applyFont="1" applyFill="1" applyBorder="1" applyAlignment="1">
      <alignment horizontal="center"/>
    </xf>
    <xf numFmtId="164" fontId="10" fillId="24" borderId="11" xfId="55" applyNumberFormat="1" applyFont="1" applyFill="1" applyBorder="1" applyAlignment="1">
      <alignment wrapText="1"/>
      <protection/>
    </xf>
    <xf numFmtId="164" fontId="1" fillId="24" borderId="20" xfId="0" applyNumberFormat="1" applyFont="1" applyFill="1" applyBorder="1" applyAlignment="1">
      <alignment horizontal="center" vertical="top" wrapText="1"/>
    </xf>
    <xf numFmtId="164" fontId="1" fillId="24" borderId="33" xfId="0" applyNumberFormat="1" applyFont="1" applyFill="1" applyBorder="1" applyAlignment="1">
      <alignment horizontal="center" vertical="top" wrapText="1"/>
    </xf>
    <xf numFmtId="0" fontId="18" fillId="24" borderId="35" xfId="0" applyNumberFormat="1" applyFont="1" applyFill="1" applyBorder="1" applyAlignment="1">
      <alignment horizontal="center" vertical="center" wrapText="1"/>
    </xf>
    <xf numFmtId="0" fontId="18" fillId="24" borderId="17" xfId="0" applyNumberFormat="1" applyFont="1" applyFill="1" applyBorder="1" applyAlignment="1">
      <alignment horizontal="center" vertical="center" wrapText="1"/>
    </xf>
    <xf numFmtId="0" fontId="18" fillId="24" borderId="37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/>
    </xf>
    <xf numFmtId="0" fontId="10" fillId="24" borderId="11" xfId="0" applyFont="1" applyFill="1" applyBorder="1" applyAlignment="1">
      <alignment vertical="center" wrapText="1"/>
    </xf>
    <xf numFmtId="0" fontId="8" fillId="24" borderId="10" xfId="0" applyNumberFormat="1" applyFont="1" applyFill="1" applyBorder="1" applyAlignment="1">
      <alignment horizontal="right"/>
    </xf>
    <xf numFmtId="49" fontId="8" fillId="24" borderId="11" xfId="0" applyNumberFormat="1" applyFont="1" applyFill="1" applyBorder="1" applyAlignment="1">
      <alignment horizontal="right"/>
    </xf>
    <xf numFmtId="49" fontId="8" fillId="24" borderId="26" xfId="0" applyNumberFormat="1" applyFont="1" applyFill="1" applyBorder="1" applyAlignment="1">
      <alignment horizontal="right"/>
    </xf>
    <xf numFmtId="164" fontId="10" fillId="24" borderId="10" xfId="0" applyNumberFormat="1" applyFont="1" applyFill="1" applyBorder="1" applyAlignment="1">
      <alignment horizontal="center" wrapText="1"/>
    </xf>
    <xf numFmtId="164" fontId="9" fillId="24" borderId="36" xfId="0" applyNumberFormat="1" applyFont="1" applyFill="1" applyBorder="1" applyAlignment="1">
      <alignment horizontal="center" wrapText="1"/>
    </xf>
    <xf numFmtId="0" fontId="18" fillId="24" borderId="57" xfId="0" applyNumberFormat="1" applyFont="1" applyFill="1" applyBorder="1" applyAlignment="1">
      <alignment horizontal="center" vertical="center"/>
    </xf>
    <xf numFmtId="0" fontId="18" fillId="24" borderId="17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right"/>
    </xf>
    <xf numFmtId="164" fontId="10" fillId="0" borderId="46" xfId="0" applyNumberFormat="1" applyFont="1" applyFill="1" applyBorder="1" applyAlignment="1">
      <alignment horizontal="center" wrapText="1"/>
    </xf>
    <xf numFmtId="164" fontId="10" fillId="0" borderId="45" xfId="0" applyNumberFormat="1" applyFont="1" applyFill="1" applyBorder="1" applyAlignment="1">
      <alignment horizontal="center" wrapText="1"/>
    </xf>
    <xf numFmtId="0" fontId="8" fillId="0" borderId="14" xfId="0" applyNumberFormat="1" applyFont="1" applyFill="1" applyBorder="1" applyAlignment="1">
      <alignment horizontal="right"/>
    </xf>
    <xf numFmtId="49" fontId="8" fillId="0" borderId="21" xfId="0" applyNumberFormat="1" applyFont="1" applyFill="1" applyBorder="1" applyAlignment="1">
      <alignment horizontal="right"/>
    </xf>
    <xf numFmtId="164" fontId="10" fillId="0" borderId="45" xfId="0" applyNumberFormat="1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33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4" fontId="5" fillId="0" borderId="36" xfId="0" applyNumberFormat="1" applyFont="1" applyBorder="1" applyAlignment="1">
      <alignment horizontal="center" vertical="center"/>
    </xf>
    <xf numFmtId="4" fontId="5" fillId="0" borderId="54" xfId="0" applyNumberFormat="1" applyFont="1" applyBorder="1" applyAlignment="1">
      <alignment horizontal="center" vertical="center"/>
    </xf>
    <xf numFmtId="4" fontId="5" fillId="0" borderId="78" xfId="0" applyNumberFormat="1" applyFont="1" applyBorder="1" applyAlignment="1">
      <alignment horizontal="center" vertical="center"/>
    </xf>
    <xf numFmtId="164" fontId="9" fillId="0" borderId="30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 wrapText="1"/>
    </xf>
    <xf numFmtId="164" fontId="9" fillId="0" borderId="15" xfId="0" applyNumberFormat="1" applyFont="1" applyBorder="1" applyAlignment="1">
      <alignment horizontal="center"/>
    </xf>
    <xf numFmtId="0" fontId="9" fillId="0" borderId="23" xfId="0" applyFont="1" applyBorder="1" applyAlignment="1">
      <alignment wrapText="1"/>
    </xf>
    <xf numFmtId="0" fontId="9" fillId="24" borderId="35" xfId="0" applyFont="1" applyFill="1" applyBorder="1" applyAlignment="1">
      <alignment wrapText="1"/>
    </xf>
    <xf numFmtId="164" fontId="9" fillId="0" borderId="13" xfId="0" applyNumberFormat="1" applyFont="1" applyBorder="1" applyAlignment="1">
      <alignment horizontal="center"/>
    </xf>
    <xf numFmtId="0" fontId="9" fillId="24" borderId="34" xfId="0" applyFont="1" applyFill="1" applyBorder="1" applyAlignment="1">
      <alignment wrapText="1"/>
    </xf>
    <xf numFmtId="4" fontId="0" fillId="0" borderId="11" xfId="0" applyNumberFormat="1" applyBorder="1" applyAlignment="1">
      <alignment/>
    </xf>
    <xf numFmtId="4" fontId="50" fillId="0" borderId="11" xfId="0" applyNumberFormat="1" applyFont="1" applyBorder="1" applyAlignment="1">
      <alignment vertical="center" wrapText="1"/>
    </xf>
    <xf numFmtId="4" fontId="0" fillId="0" borderId="11" xfId="0" applyNumberFormat="1" applyBorder="1" applyAlignment="1">
      <alignment wrapText="1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wrapText="1"/>
    </xf>
    <xf numFmtId="0" fontId="0" fillId="0" borderId="10" xfId="0" applyBorder="1" applyAlignment="1">
      <alignment wrapText="1"/>
    </xf>
    <xf numFmtId="4" fontId="0" fillId="0" borderId="26" xfId="0" applyNumberFormat="1" applyBorder="1" applyAlignment="1">
      <alignment/>
    </xf>
    <xf numFmtId="0" fontId="0" fillId="0" borderId="27" xfId="0" applyBorder="1" applyAlignment="1">
      <alignment wrapText="1"/>
    </xf>
    <xf numFmtId="4" fontId="0" fillId="0" borderId="20" xfId="0" applyNumberFormat="1" applyBorder="1" applyAlignment="1">
      <alignment/>
    </xf>
    <xf numFmtId="4" fontId="0" fillId="0" borderId="33" xfId="0" applyNumberFormat="1" applyBorder="1" applyAlignment="1">
      <alignment/>
    </xf>
    <xf numFmtId="0" fontId="0" fillId="0" borderId="12" xfId="0" applyBorder="1" applyAlignment="1">
      <alignment wrapText="1"/>
    </xf>
    <xf numFmtId="4" fontId="0" fillId="0" borderId="13" xfId="0" applyNumberFormat="1" applyBorder="1" applyAlignment="1">
      <alignment/>
    </xf>
    <xf numFmtId="4" fontId="0" fillId="0" borderId="13" xfId="0" applyNumberFormat="1" applyBorder="1" applyAlignment="1">
      <alignment wrapText="1"/>
    </xf>
    <xf numFmtId="4" fontId="0" fillId="0" borderId="34" xfId="0" applyNumberFormat="1" applyBorder="1" applyAlignment="1">
      <alignment/>
    </xf>
    <xf numFmtId="4" fontId="0" fillId="0" borderId="19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vertical="center" wrapText="1"/>
    </xf>
    <xf numFmtId="164" fontId="19" fillId="0" borderId="11" xfId="0" applyNumberFormat="1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171" fontId="18" fillId="0" borderId="11" xfId="0" applyNumberFormat="1" applyFont="1" applyBorder="1" applyAlignment="1">
      <alignment vertical="center"/>
    </xf>
    <xf numFmtId="164" fontId="18" fillId="0" borderId="11" xfId="0" applyNumberFormat="1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center"/>
    </xf>
    <xf numFmtId="171" fontId="9" fillId="0" borderId="11" xfId="0" applyNumberFormat="1" applyFont="1" applyBorder="1" applyAlignment="1">
      <alignment horizontal="center"/>
    </xf>
    <xf numFmtId="0" fontId="9" fillId="0" borderId="26" xfId="0" applyFont="1" applyBorder="1" applyAlignment="1">
      <alignment horizontal="left" wrapText="1"/>
    </xf>
    <xf numFmtId="0" fontId="9" fillId="0" borderId="37" xfId="0" applyFont="1" applyBorder="1" applyAlignment="1">
      <alignment wrapText="1"/>
    </xf>
    <xf numFmtId="164" fontId="9" fillId="0" borderId="65" xfId="0" applyNumberFormat="1" applyFont="1" applyBorder="1" applyAlignment="1">
      <alignment horizontal="center"/>
    </xf>
    <xf numFmtId="172" fontId="9" fillId="24" borderId="34" xfId="54" applyNumberFormat="1" applyFont="1" applyFill="1" applyBorder="1" applyAlignment="1" applyProtection="1">
      <alignment wrapText="1"/>
      <protection hidden="1"/>
    </xf>
    <xf numFmtId="172" fontId="9" fillId="24" borderId="26" xfId="54" applyNumberFormat="1" applyFont="1" applyFill="1" applyBorder="1" applyAlignment="1" applyProtection="1">
      <alignment wrapText="1"/>
      <protection hidden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47" fillId="0" borderId="0" xfId="0" applyFont="1" applyAlignment="1">
      <alignment horizontal="center"/>
    </xf>
    <xf numFmtId="0" fontId="18" fillId="24" borderId="34" xfId="0" applyFont="1" applyFill="1" applyBorder="1" applyAlignment="1">
      <alignment horizontal="center" vertical="center" wrapText="1"/>
    </xf>
    <xf numFmtId="164" fontId="56" fillId="24" borderId="47" xfId="0" applyNumberFormat="1" applyFont="1" applyFill="1" applyBorder="1" applyAlignment="1">
      <alignment horizontal="right"/>
    </xf>
    <xf numFmtId="0" fontId="19" fillId="24" borderId="21" xfId="0" applyFont="1" applyFill="1" applyBorder="1" applyAlignment="1">
      <alignment horizontal="center" vertical="center" wrapText="1"/>
    </xf>
    <xf numFmtId="49" fontId="18" fillId="24" borderId="12" xfId="55" applyNumberFormat="1" applyFont="1" applyFill="1" applyBorder="1" applyAlignment="1">
      <alignment horizontal="center" vertical="center" wrapText="1"/>
      <protection/>
    </xf>
    <xf numFmtId="0" fontId="18" fillId="0" borderId="61" xfId="0" applyFont="1" applyBorder="1" applyAlignment="1">
      <alignment horizontal="center" vertical="center" wrapText="1"/>
    </xf>
    <xf numFmtId="0" fontId="18" fillId="0" borderId="75" xfId="0" applyFont="1" applyBorder="1" applyAlignment="1">
      <alignment horizontal="center" vertical="center" wrapText="1"/>
    </xf>
    <xf numFmtId="49" fontId="18" fillId="24" borderId="14" xfId="55" applyNumberFormat="1" applyFont="1" applyFill="1" applyBorder="1" applyAlignment="1">
      <alignment horizontal="center" vertical="center" wrapText="1"/>
      <protection/>
    </xf>
    <xf numFmtId="0" fontId="19" fillId="24" borderId="19" xfId="0" applyFont="1" applyFill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80" xfId="0" applyFont="1" applyBorder="1" applyAlignment="1">
      <alignment horizontal="center" vertical="center" wrapText="1"/>
    </xf>
    <xf numFmtId="49" fontId="18" fillId="24" borderId="10" xfId="55" applyNumberFormat="1" applyFont="1" applyFill="1" applyBorder="1" applyAlignment="1">
      <alignment horizontal="center" vertical="center" wrapText="1"/>
      <protection/>
    </xf>
    <xf numFmtId="0" fontId="18" fillId="24" borderId="27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26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72" xfId="0" applyFont="1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textRotation="90" wrapText="1"/>
    </xf>
    <xf numFmtId="0" fontId="0" fillId="0" borderId="80" xfId="0" applyBorder="1" applyAlignment="1">
      <alignment horizontal="center" vertical="center"/>
    </xf>
    <xf numFmtId="0" fontId="18" fillId="0" borderId="58" xfId="0" applyFont="1" applyBorder="1" applyAlignment="1">
      <alignment horizontal="center" vertical="center" wrapText="1"/>
    </xf>
    <xf numFmtId="0" fontId="1" fillId="24" borderId="51" xfId="0" applyFont="1" applyFill="1" applyBorder="1" applyAlignment="1">
      <alignment horizontal="center" vertical="center" textRotation="90" wrapText="1"/>
    </xf>
    <xf numFmtId="0" fontId="1" fillId="24" borderId="50" xfId="0" applyFont="1" applyFill="1" applyBorder="1" applyAlignment="1">
      <alignment horizontal="center" vertical="center" textRotation="90" wrapText="1"/>
    </xf>
    <xf numFmtId="0" fontId="1" fillId="24" borderId="52" xfId="0" applyFont="1" applyFill="1" applyBorder="1" applyAlignment="1">
      <alignment horizontal="center" vertical="center" textRotation="90" wrapText="1"/>
    </xf>
    <xf numFmtId="0" fontId="1" fillId="24" borderId="25" xfId="0" applyFont="1" applyFill="1" applyBorder="1" applyAlignment="1">
      <alignment horizontal="center" vertical="center" textRotation="90" wrapText="1"/>
    </xf>
    <xf numFmtId="0" fontId="1" fillId="24" borderId="26" xfId="0" applyFont="1" applyFill="1" applyBorder="1" applyAlignment="1">
      <alignment horizontal="center" vertical="center" textRotation="90" wrapText="1"/>
    </xf>
    <xf numFmtId="0" fontId="1" fillId="24" borderId="33" xfId="0" applyFont="1" applyFill="1" applyBorder="1" applyAlignment="1">
      <alignment horizontal="center" vertical="center" textRotation="90" wrapText="1"/>
    </xf>
    <xf numFmtId="0" fontId="18" fillId="0" borderId="81" xfId="0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textRotation="90" wrapText="1"/>
    </xf>
    <xf numFmtId="0" fontId="1" fillId="24" borderId="20" xfId="0" applyFont="1" applyFill="1" applyBorder="1" applyAlignment="1">
      <alignment horizontal="center" vertical="center" textRotation="90" wrapText="1"/>
    </xf>
    <xf numFmtId="0" fontId="1" fillId="24" borderId="82" xfId="0" applyFont="1" applyFill="1" applyBorder="1" applyAlignment="1">
      <alignment horizontal="center" vertical="center" textRotation="90" wrapText="1"/>
    </xf>
    <xf numFmtId="0" fontId="1" fillId="24" borderId="30" xfId="0" applyFont="1" applyFill="1" applyBorder="1" applyAlignment="1">
      <alignment horizontal="center" vertical="center" textRotation="90" wrapText="1"/>
    </xf>
    <xf numFmtId="0" fontId="1" fillId="24" borderId="72" xfId="0" applyFont="1" applyFill="1" applyBorder="1" applyAlignment="1">
      <alignment horizontal="center" vertical="center" textRotation="90" wrapText="1"/>
    </xf>
    <xf numFmtId="0" fontId="18" fillId="24" borderId="22" xfId="0" applyFont="1" applyFill="1" applyBorder="1" applyAlignment="1">
      <alignment horizontal="center" vertical="center" wrapText="1"/>
    </xf>
    <xf numFmtId="0" fontId="18" fillId="24" borderId="25" xfId="0" applyFont="1" applyFill="1" applyBorder="1" applyAlignment="1">
      <alignment horizontal="center" vertical="center" wrapText="1"/>
    </xf>
    <xf numFmtId="0" fontId="10" fillId="24" borderId="22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10" fillId="24" borderId="20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textRotation="90" wrapText="1"/>
    </xf>
    <xf numFmtId="0" fontId="2" fillId="0" borderId="38" xfId="0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0" fillId="0" borderId="56" xfId="0" applyBorder="1" applyAlignment="1">
      <alignment/>
    </xf>
    <xf numFmtId="0" fontId="18" fillId="0" borderId="45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52" fillId="0" borderId="55" xfId="0" applyFont="1" applyBorder="1" applyAlignment="1">
      <alignment horizontal="center" vertical="center" wrapText="1"/>
    </xf>
    <xf numFmtId="0" fontId="52" fillId="0" borderId="76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textRotation="90" wrapText="1"/>
    </xf>
    <xf numFmtId="0" fontId="0" fillId="0" borderId="75" xfId="0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49" fontId="18" fillId="24" borderId="51" xfId="55" applyNumberFormat="1" applyFont="1" applyFill="1" applyBorder="1" applyAlignment="1">
      <alignment horizontal="center" vertical="center" wrapText="1"/>
      <protection/>
    </xf>
    <xf numFmtId="0" fontId="19" fillId="24" borderId="22" xfId="0" applyFont="1" applyFill="1" applyBorder="1" applyAlignment="1">
      <alignment horizontal="center" vertical="center" wrapText="1"/>
    </xf>
    <xf numFmtId="0" fontId="19" fillId="24" borderId="25" xfId="0" applyFont="1" applyFill="1" applyBorder="1" applyAlignment="1">
      <alignment horizontal="center" vertical="center" wrapText="1"/>
    </xf>
    <xf numFmtId="49" fontId="18" fillId="24" borderId="50" xfId="55" applyNumberFormat="1" applyFont="1" applyFill="1" applyBorder="1" applyAlignment="1">
      <alignment horizontal="center" vertical="center" wrapText="1"/>
      <protection/>
    </xf>
    <xf numFmtId="0" fontId="18" fillId="24" borderId="52" xfId="0" applyFont="1" applyFill="1" applyBorder="1" applyAlignment="1">
      <alignment horizontal="center" vertical="center" wrapText="1"/>
    </xf>
    <xf numFmtId="49" fontId="46" fillId="24" borderId="58" xfId="55" applyNumberFormat="1" applyFont="1" applyFill="1" applyBorder="1" applyAlignment="1">
      <alignment horizontal="center" vertical="center" wrapText="1"/>
      <protection/>
    </xf>
    <xf numFmtId="0" fontId="53" fillId="0" borderId="61" xfId="0" applyFont="1" applyBorder="1" applyAlignment="1">
      <alignment horizontal="center" vertical="center" wrapText="1"/>
    </xf>
    <xf numFmtId="0" fontId="53" fillId="0" borderId="75" xfId="0" applyFont="1" applyBorder="1" applyAlignment="1">
      <alignment horizontal="center" vertical="center" wrapText="1"/>
    </xf>
    <xf numFmtId="49" fontId="18" fillId="24" borderId="38" xfId="55" applyNumberFormat="1" applyFont="1" applyFill="1" applyBorder="1" applyAlignment="1">
      <alignment horizontal="center" vertical="center" wrapText="1"/>
      <protection/>
    </xf>
    <xf numFmtId="0" fontId="4" fillId="0" borderId="49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49" fontId="46" fillId="24" borderId="81" xfId="55" applyNumberFormat="1" applyFont="1" applyFill="1" applyBorder="1" applyAlignment="1">
      <alignment horizontal="center" vertical="center" wrapText="1"/>
      <protection/>
    </xf>
    <xf numFmtId="0" fontId="53" fillId="0" borderId="48" xfId="0" applyFont="1" applyBorder="1" applyAlignment="1">
      <alignment horizontal="center" vertical="center" wrapText="1"/>
    </xf>
    <xf numFmtId="0" fontId="53" fillId="0" borderId="80" xfId="0" applyFont="1" applyBorder="1" applyAlignment="1">
      <alignment horizontal="center" vertical="center" wrapText="1"/>
    </xf>
    <xf numFmtId="49" fontId="18" fillId="24" borderId="24" xfId="55" applyNumberFormat="1" applyFont="1" applyFill="1" applyBorder="1" applyAlignment="1">
      <alignment horizontal="center" vertical="center" wrapText="1"/>
      <protection/>
    </xf>
    <xf numFmtId="0" fontId="18" fillId="24" borderId="39" xfId="0" applyFont="1" applyFill="1" applyBorder="1" applyAlignment="1">
      <alignment horizontal="center" vertical="center" wrapText="1"/>
    </xf>
    <xf numFmtId="0" fontId="19" fillId="0" borderId="79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textRotation="90" wrapText="1"/>
    </xf>
    <xf numFmtId="0" fontId="18" fillId="24" borderId="71" xfId="0" applyFont="1" applyFill="1" applyBorder="1" applyAlignment="1">
      <alignment horizontal="center" vertical="center" wrapText="1"/>
    </xf>
    <xf numFmtId="0" fontId="18" fillId="24" borderId="29" xfId="0" applyFont="1" applyFill="1" applyBorder="1" applyAlignment="1">
      <alignment horizontal="center" vertical="center" wrapText="1"/>
    </xf>
    <xf numFmtId="0" fontId="18" fillId="24" borderId="32" xfId="0" applyFont="1" applyFill="1" applyBorder="1" applyAlignment="1">
      <alignment horizontal="center" vertical="center" wrapText="1"/>
    </xf>
    <xf numFmtId="0" fontId="55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164" fontId="8" fillId="24" borderId="0" xfId="0" applyNumberFormat="1" applyFont="1" applyFill="1" applyBorder="1" applyAlignment="1">
      <alignment horizontal="left" wrapText="1"/>
    </xf>
    <xf numFmtId="0" fontId="0" fillId="0" borderId="0" xfId="0" applyAlignment="1">
      <alignment/>
    </xf>
    <xf numFmtId="0" fontId="9" fillId="0" borderId="0" xfId="0" applyFont="1" applyBorder="1" applyAlignment="1">
      <alignment horizontal="left" wrapText="1"/>
    </xf>
    <xf numFmtId="0" fontId="47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2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wrapText="1"/>
    </xf>
    <xf numFmtId="0" fontId="21" fillId="0" borderId="22" xfId="0" applyFont="1" applyBorder="1" applyAlignment="1">
      <alignment wrapText="1"/>
    </xf>
    <xf numFmtId="0" fontId="21" fillId="0" borderId="25" xfId="0" applyFont="1" applyBorder="1" applyAlignment="1">
      <alignment wrapText="1"/>
    </xf>
    <xf numFmtId="0" fontId="2" fillId="24" borderId="82" xfId="54" applyNumberFormat="1" applyFont="1" applyFill="1" applyBorder="1" applyAlignment="1" applyProtection="1">
      <alignment horizontal="center" vertical="center"/>
      <protection hidden="1"/>
    </xf>
    <xf numFmtId="0" fontId="2" fillId="24" borderId="83" xfId="54" applyNumberFormat="1" applyFont="1" applyFill="1" applyBorder="1" applyAlignment="1" applyProtection="1">
      <alignment horizontal="center" vertical="center"/>
      <protection hidden="1"/>
    </xf>
    <xf numFmtId="0" fontId="2" fillId="24" borderId="51" xfId="54" applyNumberFormat="1" applyFont="1" applyFill="1" applyBorder="1" applyAlignment="1" applyProtection="1">
      <alignment horizontal="center" vertical="center"/>
      <protection hidden="1"/>
    </xf>
    <xf numFmtId="0" fontId="18" fillId="24" borderId="20" xfId="0" applyFont="1" applyFill="1" applyBorder="1" applyAlignment="1">
      <alignment horizontal="center" vertical="center" wrapText="1"/>
    </xf>
    <xf numFmtId="0" fontId="2" fillId="24" borderId="84" xfId="54" applyNumberFormat="1" applyFont="1" applyFill="1" applyBorder="1" applyAlignment="1" applyProtection="1">
      <alignment horizontal="center" vertical="center" wrapText="1"/>
      <protection hidden="1"/>
    </xf>
    <xf numFmtId="0" fontId="0" fillId="0" borderId="73" xfId="0" applyBorder="1" applyAlignment="1">
      <alignment horizontal="center" vertical="center"/>
    </xf>
    <xf numFmtId="0" fontId="8" fillId="24" borderId="0" xfId="54" applyFont="1" applyFill="1" applyAlignment="1">
      <alignment horizontal="left" wrapText="1"/>
      <protection/>
    </xf>
    <xf numFmtId="0" fontId="8" fillId="24" borderId="0" xfId="0" applyFont="1" applyFill="1" applyAlignment="1">
      <alignment/>
    </xf>
    <xf numFmtId="0" fontId="8" fillId="24" borderId="0" xfId="54" applyFont="1" applyFill="1" applyAlignment="1">
      <alignment horizontal="left"/>
      <protection/>
    </xf>
    <xf numFmtId="0" fontId="0" fillId="0" borderId="0" xfId="0" applyAlignment="1">
      <alignment horizont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164" fontId="8" fillId="24" borderId="0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19" fillId="0" borderId="0" xfId="0" applyFont="1" applyBorder="1" applyAlignment="1">
      <alignment horizontal="left" wrapText="1"/>
    </xf>
    <xf numFmtId="0" fontId="52" fillId="0" borderId="0" xfId="0" applyFont="1" applyAlignment="1">
      <alignment/>
    </xf>
    <xf numFmtId="0" fontId="51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 wrapText="1"/>
    </xf>
    <xf numFmtId="164" fontId="19" fillId="24" borderId="0" xfId="0" applyNumberFormat="1" applyFont="1" applyFill="1" applyBorder="1" applyAlignment="1">
      <alignment horizontal="right" wrapText="1"/>
    </xf>
    <xf numFmtId="0" fontId="52" fillId="0" borderId="0" xfId="0" applyFont="1" applyAlignment="1">
      <alignment horizontal="right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1" fillId="0" borderId="0" xfId="0" applyFont="1" applyAlignment="1">
      <alignment horizontal="center"/>
    </xf>
    <xf numFmtId="0" fontId="8" fillId="0" borderId="15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8" fillId="0" borderId="11" xfId="0" applyFont="1" applyBorder="1" applyAlignment="1">
      <alignment vertical="center" wrapText="1"/>
    </xf>
    <xf numFmtId="0" fontId="8" fillId="24" borderId="11" xfId="0" applyFont="1" applyFill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1" fillId="24" borderId="15" xfId="0" applyFont="1" applyFill="1" applyBorder="1" applyAlignment="1">
      <alignment vertical="center" wrapText="1"/>
    </xf>
    <xf numFmtId="0" fontId="1" fillId="24" borderId="13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wrapText="1"/>
    </xf>
    <xf numFmtId="0" fontId="4" fillId="0" borderId="5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18" fillId="0" borderId="30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7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9" fillId="0" borderId="26" xfId="0" applyFont="1" applyBorder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" fillId="0" borderId="84" xfId="0" applyFont="1" applyBorder="1" applyAlignment="1">
      <alignment horizontal="center" vertical="center" wrapText="1"/>
    </xf>
    <xf numFmtId="0" fontId="8" fillId="0" borderId="35" xfId="0" applyFont="1" applyBorder="1" applyAlignment="1">
      <alignment/>
    </xf>
    <xf numFmtId="0" fontId="1" fillId="0" borderId="67" xfId="0" applyFont="1" applyBorder="1" applyAlignment="1">
      <alignment horizontal="center" vertical="center" wrapText="1"/>
    </xf>
    <xf numFmtId="0" fontId="8" fillId="0" borderId="17" xfId="0" applyFont="1" applyBorder="1" applyAlignment="1">
      <alignment/>
    </xf>
    <xf numFmtId="0" fontId="1" fillId="0" borderId="6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0" borderId="82" xfId="0" applyFont="1" applyBorder="1" applyAlignment="1">
      <alignment horizontal="center"/>
    </xf>
    <xf numFmtId="0" fontId="8" fillId="0" borderId="83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6" xfId="0" applyFont="1" applyBorder="1" applyAlignment="1">
      <alignment/>
    </xf>
    <xf numFmtId="0" fontId="8" fillId="0" borderId="6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8" fillId="0" borderId="4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1" xfId="0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21" fillId="0" borderId="34" xfId="0" applyFon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44" xfId="0" applyFont="1" applyBorder="1" applyAlignment="1">
      <alignment horizontal="right"/>
    </xf>
    <xf numFmtId="0" fontId="5" fillId="0" borderId="1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164" fontId="4" fillId="24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5" fillId="0" borderId="28" xfId="0" applyFont="1" applyBorder="1" applyAlignment="1">
      <alignment horizontal="left" vertical="center" wrapText="1"/>
    </xf>
    <xf numFmtId="0" fontId="59" fillId="0" borderId="12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justify"/>
    </xf>
    <xf numFmtId="0" fontId="59" fillId="0" borderId="73" xfId="0" applyFont="1" applyBorder="1" applyAlignment="1">
      <alignment horizontal="center" vertical="justify"/>
    </xf>
    <xf numFmtId="0" fontId="4" fillId="0" borderId="0" xfId="0" applyFont="1" applyAlignment="1">
      <alignment horizontal="right"/>
    </xf>
    <xf numFmtId="0" fontId="4" fillId="0" borderId="28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28" xfId="0" applyFont="1" applyBorder="1" applyAlignment="1">
      <alignment vertical="justify" wrapText="1"/>
    </xf>
    <xf numFmtId="0" fontId="4" fillId="0" borderId="73" xfId="0" applyFont="1" applyBorder="1" applyAlignment="1">
      <alignment vertical="justify" wrapText="1"/>
    </xf>
    <xf numFmtId="164" fontId="4" fillId="24" borderId="0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2" fillId="0" borderId="55" xfId="0" applyFont="1" applyBorder="1" applyAlignment="1">
      <alignment horizontal="center" vertical="center" wrapText="1"/>
    </xf>
    <xf numFmtId="164" fontId="9" fillId="24" borderId="0" xfId="0" applyNumberFormat="1" applyFont="1" applyFill="1" applyBorder="1" applyAlignment="1">
      <alignment horizontal="right" vertical="center"/>
    </xf>
    <xf numFmtId="0" fontId="47" fillId="0" borderId="0" xfId="0" applyFont="1" applyBorder="1" applyAlignment="1">
      <alignment horizontal="right" vertical="center"/>
    </xf>
    <xf numFmtId="0" fontId="9" fillId="0" borderId="39" xfId="0" applyFont="1" applyBorder="1" applyAlignment="1">
      <alignment horizontal="left" vertical="center" wrapText="1"/>
    </xf>
    <xf numFmtId="0" fontId="47" fillId="0" borderId="39" xfId="0" applyFont="1" applyBorder="1" applyAlignment="1">
      <alignment/>
    </xf>
    <xf numFmtId="0" fontId="47" fillId="0" borderId="0" xfId="0" applyFont="1" applyBorder="1" applyAlignment="1">
      <alignment/>
    </xf>
    <xf numFmtId="164" fontId="1" fillId="24" borderId="42" xfId="0" applyNumberFormat="1" applyFont="1" applyFill="1" applyBorder="1" applyAlignment="1">
      <alignment horizontal="center" vertical="center" wrapText="1"/>
    </xf>
    <xf numFmtId="164" fontId="1" fillId="24" borderId="39" xfId="0" applyNumberFormat="1" applyFont="1" applyFill="1" applyBorder="1" applyAlignment="1">
      <alignment horizontal="center" vertical="center" wrapText="1"/>
    </xf>
    <xf numFmtId="164" fontId="1" fillId="24" borderId="79" xfId="0" applyNumberFormat="1" applyFont="1" applyFill="1" applyBorder="1" applyAlignment="1">
      <alignment horizontal="center" vertical="center" wrapText="1"/>
    </xf>
    <xf numFmtId="164" fontId="1" fillId="24" borderId="38" xfId="0" applyNumberFormat="1" applyFont="1" applyFill="1" applyBorder="1" applyAlignment="1">
      <alignment horizontal="center" vertical="center" wrapText="1"/>
    </xf>
    <xf numFmtId="164" fontId="1" fillId="24" borderId="49" xfId="0" applyNumberFormat="1" applyFont="1" applyFill="1" applyBorder="1" applyAlignment="1">
      <alignment horizontal="center" vertical="center" wrapText="1"/>
    </xf>
    <xf numFmtId="164" fontId="1" fillId="24" borderId="56" xfId="0" applyNumberFormat="1" applyFont="1" applyFill="1" applyBorder="1" applyAlignment="1">
      <alignment horizontal="center" vertical="center" wrapText="1"/>
    </xf>
    <xf numFmtId="4" fontId="1" fillId="24" borderId="58" xfId="0" applyNumberFormat="1" applyFont="1" applyFill="1" applyBorder="1" applyAlignment="1">
      <alignment horizontal="center" vertical="center" textRotation="90" wrapText="1"/>
    </xf>
    <xf numFmtId="4" fontId="21" fillId="24" borderId="61" xfId="0" applyNumberFormat="1" applyFont="1" applyFill="1" applyBorder="1" applyAlignment="1">
      <alignment/>
    </xf>
    <xf numFmtId="4" fontId="21" fillId="24" borderId="75" xfId="0" applyNumberFormat="1" applyFont="1" applyFill="1" applyBorder="1" applyAlignment="1">
      <alignment/>
    </xf>
    <xf numFmtId="0" fontId="1" fillId="24" borderId="58" xfId="0" applyNumberFormat="1" applyFont="1" applyFill="1" applyBorder="1" applyAlignment="1">
      <alignment horizontal="center" vertical="center" textRotation="90" wrapText="1"/>
    </xf>
    <xf numFmtId="0" fontId="21" fillId="24" borderId="61" xfId="0" applyNumberFormat="1" applyFont="1" applyFill="1" applyBorder="1" applyAlignment="1">
      <alignment/>
    </xf>
    <xf numFmtId="0" fontId="21" fillId="24" borderId="75" xfId="0" applyNumberFormat="1" applyFont="1" applyFill="1" applyBorder="1" applyAlignment="1">
      <alignment/>
    </xf>
    <xf numFmtId="164" fontId="10" fillId="24" borderId="0" xfId="53" applyNumberFormat="1" applyFont="1" applyFill="1" applyBorder="1" applyAlignment="1" applyProtection="1">
      <alignment horizontal="center" vertical="center" wrapText="1"/>
      <protection hidden="1"/>
    </xf>
    <xf numFmtId="0" fontId="47" fillId="24" borderId="0" xfId="0" applyFont="1" applyFill="1" applyBorder="1" applyAlignment="1">
      <alignment/>
    </xf>
    <xf numFmtId="164" fontId="1" fillId="24" borderId="58" xfId="0" applyNumberFormat="1" applyFont="1" applyFill="1" applyBorder="1" applyAlignment="1">
      <alignment horizontal="center" vertical="center" textRotation="90" wrapText="1"/>
    </xf>
    <xf numFmtId="0" fontId="21" fillId="24" borderId="61" xfId="0" applyFont="1" applyFill="1" applyBorder="1" applyAlignment="1">
      <alignment/>
    </xf>
    <xf numFmtId="0" fontId="21" fillId="24" borderId="75" xfId="0" applyFont="1" applyFill="1" applyBorder="1" applyAlignment="1">
      <alignment/>
    </xf>
    <xf numFmtId="0" fontId="1" fillId="24" borderId="42" xfId="0" applyNumberFormat="1" applyFont="1" applyFill="1" applyBorder="1" applyAlignment="1">
      <alignment horizontal="center" vertical="center" wrapText="1"/>
    </xf>
    <xf numFmtId="0" fontId="23" fillId="24" borderId="16" xfId="0" applyNumberFormat="1" applyFont="1" applyFill="1" applyBorder="1" applyAlignment="1">
      <alignment/>
    </xf>
    <xf numFmtId="0" fontId="23" fillId="24" borderId="43" xfId="0" applyNumberFormat="1" applyFont="1" applyFill="1" applyBorder="1" applyAlignment="1">
      <alignment/>
    </xf>
    <xf numFmtId="164" fontId="1" fillId="24" borderId="69" xfId="0" applyNumberFormat="1" applyFont="1" applyFill="1" applyBorder="1" applyAlignment="1">
      <alignment horizontal="center" vertical="center" wrapText="1"/>
    </xf>
    <xf numFmtId="0" fontId="21" fillId="24" borderId="37" xfId="0" applyFont="1" applyFill="1" applyBorder="1" applyAlignment="1">
      <alignment/>
    </xf>
    <xf numFmtId="0" fontId="21" fillId="24" borderId="78" xfId="0" applyFont="1" applyFill="1" applyBorder="1" applyAlignment="1">
      <alignment/>
    </xf>
    <xf numFmtId="164" fontId="10" fillId="24" borderId="49" xfId="53" applyNumberFormat="1" applyFont="1" applyFill="1" applyBorder="1" applyAlignment="1" applyProtection="1">
      <alignment horizontal="center" vertical="center" wrapText="1"/>
      <protection hidden="1"/>
    </xf>
    <xf numFmtId="0" fontId="47" fillId="24" borderId="49" xfId="0" applyFont="1" applyFill="1" applyBorder="1" applyAlignment="1">
      <alignment/>
    </xf>
    <xf numFmtId="0" fontId="47" fillId="24" borderId="56" xfId="0" applyFont="1" applyFill="1" applyBorder="1" applyAlignment="1">
      <alignment/>
    </xf>
    <xf numFmtId="164" fontId="8" fillId="0" borderId="0" xfId="0" applyNumberFormat="1" applyFont="1" applyFill="1" applyAlignment="1">
      <alignment horizontal="left" wrapText="1"/>
    </xf>
    <xf numFmtId="0" fontId="10" fillId="0" borderId="0" xfId="0" applyFont="1" applyFill="1" applyBorder="1" applyAlignment="1">
      <alignment horizontal="center" vertical="center" wrapText="1"/>
    </xf>
    <xf numFmtId="0" fontId="1" fillId="24" borderId="22" xfId="0" applyNumberFormat="1" applyFont="1" applyFill="1" applyBorder="1" applyAlignment="1">
      <alignment horizontal="center" vertical="center" textRotation="90" wrapText="1"/>
    </xf>
    <xf numFmtId="0" fontId="21" fillId="24" borderId="11" xfId="0" applyNumberFormat="1" applyFont="1" applyFill="1" applyBorder="1" applyAlignment="1">
      <alignment/>
    </xf>
    <xf numFmtId="0" fontId="21" fillId="24" borderId="20" xfId="0" applyNumberFormat="1" applyFont="1" applyFill="1" applyBorder="1" applyAlignment="1">
      <alignment/>
    </xf>
    <xf numFmtId="0" fontId="1" fillId="24" borderId="25" xfId="0" applyNumberFormat="1" applyFont="1" applyFill="1" applyBorder="1" applyAlignment="1">
      <alignment horizontal="center" vertical="center" textRotation="90" wrapText="1"/>
    </xf>
    <xf numFmtId="0" fontId="21" fillId="24" borderId="26" xfId="0" applyNumberFormat="1" applyFont="1" applyFill="1" applyBorder="1" applyAlignment="1">
      <alignment/>
    </xf>
    <xf numFmtId="0" fontId="21" fillId="24" borderId="33" xfId="0" applyNumberFormat="1" applyFont="1" applyFill="1" applyBorder="1" applyAlignment="1">
      <alignment/>
    </xf>
    <xf numFmtId="164" fontId="1" fillId="24" borderId="24" xfId="0" applyNumberFormat="1" applyFont="1" applyFill="1" applyBorder="1" applyAlignment="1">
      <alignment horizontal="center" vertical="center" textRotation="90" wrapText="1"/>
    </xf>
    <xf numFmtId="0" fontId="21" fillId="24" borderId="10" xfId="0" applyFont="1" applyFill="1" applyBorder="1" applyAlignment="1">
      <alignment/>
    </xf>
    <xf numFmtId="0" fontId="21" fillId="24" borderId="27" xfId="0" applyFont="1" applyFill="1" applyBorder="1" applyAlignment="1">
      <alignment/>
    </xf>
    <xf numFmtId="164" fontId="1" fillId="24" borderId="85" xfId="0" applyNumberFormat="1" applyFont="1" applyFill="1" applyBorder="1" applyAlignment="1">
      <alignment horizontal="center" vertical="center" wrapText="1"/>
    </xf>
    <xf numFmtId="0" fontId="21" fillId="24" borderId="57" xfId="0" applyFont="1" applyFill="1" applyBorder="1" applyAlignment="1">
      <alignment/>
    </xf>
    <xf numFmtId="0" fontId="21" fillId="24" borderId="86" xfId="0" applyFont="1" applyFill="1" applyBorder="1" applyAlignment="1">
      <alignment/>
    </xf>
    <xf numFmtId="0" fontId="1" fillId="24" borderId="24" xfId="0" applyNumberFormat="1" applyFont="1" applyFill="1" applyBorder="1" applyAlignment="1">
      <alignment horizontal="center" vertical="center" textRotation="90" wrapText="1"/>
    </xf>
    <xf numFmtId="0" fontId="21" fillId="24" borderId="10" xfId="0" applyNumberFormat="1" applyFont="1" applyFill="1" applyBorder="1" applyAlignment="1">
      <alignment/>
    </xf>
    <xf numFmtId="0" fontId="21" fillId="24" borderId="27" xfId="0" applyNumberFormat="1" applyFont="1" applyFill="1" applyBorder="1" applyAlignment="1">
      <alignment/>
    </xf>
    <xf numFmtId="164" fontId="10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47" fillId="0" borderId="0" xfId="0" applyFont="1" applyFill="1" applyBorder="1" applyAlignment="1">
      <alignment/>
    </xf>
    <xf numFmtId="0" fontId="47" fillId="0" borderId="18" xfId="0" applyFont="1" applyFill="1" applyBorder="1" applyAlignment="1">
      <alignment/>
    </xf>
    <xf numFmtId="164" fontId="1" fillId="24" borderId="22" xfId="0" applyNumberFormat="1" applyFont="1" applyFill="1" applyBorder="1" applyAlignment="1">
      <alignment horizontal="center" vertical="center" wrapText="1"/>
    </xf>
    <xf numFmtId="164" fontId="1" fillId="24" borderId="25" xfId="0" applyNumberFormat="1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164" fontId="1" fillId="24" borderId="26" xfId="0" applyNumberFormat="1" applyFont="1" applyFill="1" applyBorder="1" applyAlignment="1">
      <alignment horizontal="center" vertical="center" wrapText="1"/>
    </xf>
    <xf numFmtId="4" fontId="1" fillId="24" borderId="24" xfId="0" applyNumberFormat="1" applyFont="1" applyFill="1" applyBorder="1" applyAlignment="1">
      <alignment horizontal="center" vertical="center" textRotation="90" wrapText="1"/>
    </xf>
    <xf numFmtId="4" fontId="21" fillId="24" borderId="10" xfId="0" applyNumberFormat="1" applyFont="1" applyFill="1" applyBorder="1" applyAlignment="1">
      <alignment/>
    </xf>
    <xf numFmtId="4" fontId="21" fillId="24" borderId="27" xfId="0" applyNumberFormat="1" applyFont="1" applyFill="1" applyBorder="1" applyAlignment="1">
      <alignment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41" fillId="0" borderId="0" xfId="0" applyFont="1" applyAlignment="1">
      <alignment horizont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72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1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X640"/>
  <sheetViews>
    <sheetView view="pageBreakPreview" zoomScale="75" zoomScaleNormal="75" zoomScaleSheetLayoutView="75" zoomScalePageLayoutView="0" workbookViewId="0" topLeftCell="A1">
      <selection activeCell="B188" sqref="B187:B188"/>
    </sheetView>
  </sheetViews>
  <sheetFormatPr defaultColWidth="9.00390625" defaultRowHeight="12.75"/>
  <cols>
    <col min="1" max="1" width="4.875" style="41" customWidth="1"/>
    <col min="2" max="2" width="169.00390625" style="2" customWidth="1"/>
    <col min="3" max="3" width="6.00390625" style="27" customWidth="1"/>
    <col min="4" max="4" width="6.25390625" style="27" customWidth="1"/>
    <col min="5" max="5" width="16.00390625" style="27" customWidth="1"/>
    <col min="6" max="6" width="18.625" style="19" customWidth="1"/>
    <col min="7" max="7" width="16.25390625" style="2" customWidth="1"/>
    <col min="8" max="8" width="15.625" style="2" customWidth="1"/>
    <col min="9" max="9" width="14.25390625" style="2" customWidth="1"/>
    <col min="10" max="10" width="12.75390625" style="2" hidden="1" customWidth="1"/>
    <col min="11" max="11" width="12.125" style="2" customWidth="1"/>
    <col min="12" max="12" width="17.75390625" style="2" customWidth="1"/>
    <col min="13" max="13" width="15.00390625" style="2" customWidth="1"/>
    <col min="14" max="14" width="16.125" style="2" customWidth="1"/>
    <col min="15" max="15" width="11.625" style="2" hidden="1" customWidth="1"/>
    <col min="16" max="16" width="17.625" style="2" hidden="1" customWidth="1"/>
    <col min="17" max="17" width="13.125" style="2" customWidth="1"/>
    <col min="18" max="18" width="15.125" style="2" customWidth="1"/>
    <col min="19" max="19" width="18.25390625" style="2" customWidth="1"/>
    <col min="20" max="20" width="16.625" style="2" customWidth="1"/>
    <col min="21" max="21" width="16.25390625" style="2" customWidth="1"/>
    <col min="22" max="22" width="14.375" style="2" customWidth="1"/>
    <col min="23" max="23" width="9.125" style="2" customWidth="1"/>
    <col min="24" max="24" width="10.625" style="2" bestFit="1" customWidth="1"/>
    <col min="25" max="16384" width="9.125" style="2" customWidth="1"/>
  </cols>
  <sheetData>
    <row r="1" ht="18.75" customHeight="1"/>
    <row r="2" spans="1:9" s="18" customFormat="1" ht="24" customHeight="1">
      <c r="A2" s="29"/>
      <c r="B2" s="1123" t="s">
        <v>714</v>
      </c>
      <c r="C2" s="1123"/>
      <c r="D2" s="1123"/>
      <c r="E2" s="1123"/>
      <c r="F2" s="1123"/>
      <c r="G2" s="1123"/>
      <c r="H2" s="1123"/>
      <c r="I2" s="1123"/>
    </row>
    <row r="3" spans="1:13" s="1" customFormat="1" ht="15.75" customHeight="1" thickBot="1">
      <c r="A3" s="30"/>
      <c r="B3" s="1124"/>
      <c r="C3" s="1124"/>
      <c r="D3" s="1124"/>
      <c r="E3" s="176"/>
      <c r="H3" s="31"/>
      <c r="M3" s="270"/>
    </row>
    <row r="4" spans="1:33" s="32" customFormat="1" ht="24" customHeight="1" thickBot="1">
      <c r="A4" s="1125"/>
      <c r="B4" s="1085" t="s">
        <v>367</v>
      </c>
      <c r="C4" s="1088" t="s">
        <v>261</v>
      </c>
      <c r="D4" s="1080" t="s">
        <v>262</v>
      </c>
      <c r="E4" s="1113" t="s">
        <v>57</v>
      </c>
      <c r="F4" s="1110" t="s">
        <v>483</v>
      </c>
      <c r="G4" s="1111"/>
      <c r="H4" s="1111"/>
      <c r="I4" s="1112"/>
      <c r="J4" s="416"/>
      <c r="K4" s="1092" t="s">
        <v>54</v>
      </c>
      <c r="L4" s="1093"/>
      <c r="M4" s="1093"/>
      <c r="N4" s="1093"/>
      <c r="O4" s="1093"/>
      <c r="P4" s="1093"/>
      <c r="Q4" s="1094"/>
      <c r="R4" s="1077" t="s">
        <v>554</v>
      </c>
      <c r="S4" s="1102" t="s">
        <v>595</v>
      </c>
      <c r="T4" s="1103"/>
      <c r="U4" s="1103"/>
      <c r="V4" s="1104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</row>
    <row r="5" spans="1:33" s="32" customFormat="1" ht="28.5" customHeight="1" thickBot="1">
      <c r="A5" s="1126"/>
      <c r="B5" s="1086"/>
      <c r="C5" s="1078"/>
      <c r="D5" s="1081"/>
      <c r="E5" s="1114"/>
      <c r="F5" s="1060" t="s">
        <v>370</v>
      </c>
      <c r="G5" s="1062" t="s">
        <v>371</v>
      </c>
      <c r="H5" s="1062"/>
      <c r="I5" s="1063"/>
      <c r="J5" s="413"/>
      <c r="K5" s="1089" t="s">
        <v>33</v>
      </c>
      <c r="L5" s="1090"/>
      <c r="M5" s="1091"/>
      <c r="N5" s="1064" t="s">
        <v>553</v>
      </c>
      <c r="O5" s="1064"/>
      <c r="P5" s="1065"/>
      <c r="Q5" s="1068" t="s">
        <v>720</v>
      </c>
      <c r="R5" s="1058"/>
      <c r="S5" s="1105" t="s">
        <v>370</v>
      </c>
      <c r="T5" s="1062" t="s">
        <v>371</v>
      </c>
      <c r="U5" s="1062"/>
      <c r="V5" s="1063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</row>
    <row r="6" spans="1:33" s="32" customFormat="1" ht="144" customHeight="1" thickBot="1">
      <c r="A6" s="1061"/>
      <c r="B6" s="1087"/>
      <c r="C6" s="1079"/>
      <c r="D6" s="1082"/>
      <c r="E6" s="1115"/>
      <c r="F6" s="1061"/>
      <c r="G6" s="203" t="s">
        <v>715</v>
      </c>
      <c r="H6" s="341" t="s">
        <v>719</v>
      </c>
      <c r="I6" s="204" t="s">
        <v>720</v>
      </c>
      <c r="J6" s="417"/>
      <c r="K6" s="452" t="s">
        <v>178</v>
      </c>
      <c r="L6" s="451" t="s">
        <v>650</v>
      </c>
      <c r="M6" s="428" t="s">
        <v>32</v>
      </c>
      <c r="N6" s="1066"/>
      <c r="O6" s="1066"/>
      <c r="P6" s="1067"/>
      <c r="Q6" s="1069"/>
      <c r="R6" s="1059"/>
      <c r="S6" s="1106"/>
      <c r="T6" s="203" t="s">
        <v>715</v>
      </c>
      <c r="U6" s="341" t="s">
        <v>719</v>
      </c>
      <c r="V6" s="204" t="s">
        <v>720</v>
      </c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</row>
    <row r="7" spans="1:22" s="202" customFormat="1" ht="21.75" customHeight="1" thickBot="1">
      <c r="A7" s="800"/>
      <c r="B7" s="801">
        <v>1</v>
      </c>
      <c r="C7" s="802">
        <v>2</v>
      </c>
      <c r="D7" s="803">
        <v>3</v>
      </c>
      <c r="E7" s="682">
        <v>4</v>
      </c>
      <c r="F7" s="802">
        <v>5</v>
      </c>
      <c r="G7" s="802">
        <v>6</v>
      </c>
      <c r="H7" s="802">
        <v>7</v>
      </c>
      <c r="I7" s="804">
        <v>8</v>
      </c>
      <c r="J7" s="805">
        <v>6</v>
      </c>
      <c r="K7" s="805">
        <v>9</v>
      </c>
      <c r="L7" s="802">
        <v>10</v>
      </c>
      <c r="M7" s="806">
        <v>11</v>
      </c>
      <c r="N7" s="682">
        <v>12</v>
      </c>
      <c r="O7" s="802">
        <v>12</v>
      </c>
      <c r="P7" s="807">
        <v>12</v>
      </c>
      <c r="Q7" s="682">
        <v>13</v>
      </c>
      <c r="R7" s="804">
        <v>14</v>
      </c>
      <c r="S7" s="805">
        <v>15</v>
      </c>
      <c r="T7" s="802">
        <v>16</v>
      </c>
      <c r="U7" s="802">
        <v>17</v>
      </c>
      <c r="V7" s="807">
        <v>18</v>
      </c>
    </row>
    <row r="8" spans="1:23" s="11" customFormat="1" ht="31.5" customHeight="1">
      <c r="A8" s="22" t="s">
        <v>372</v>
      </c>
      <c r="B8" s="570" t="s">
        <v>373</v>
      </c>
      <c r="C8" s="23" t="s">
        <v>374</v>
      </c>
      <c r="D8" s="153" t="s">
        <v>375</v>
      </c>
      <c r="E8" s="366">
        <f>SUM(E9+E11+E15+E20+E24+E26+E28+E30)</f>
        <v>235798.40000000002</v>
      </c>
      <c r="F8" s="457">
        <f>SUM(F9+F11+F15+F18+F20+F24+F26+F28+F30)</f>
        <v>243173.3</v>
      </c>
      <c r="G8" s="458">
        <f>SUM(G9+G11+G15+G18+G20+G24+G26+G28+G30)</f>
        <v>230013</v>
      </c>
      <c r="H8" s="458">
        <f>SUM(H9+H11+H15+H18+H20+H24+H26+H28+H30)</f>
        <v>13147</v>
      </c>
      <c r="I8" s="459">
        <f>SUM(I9+I11+I15+I18+I20+I24+I26+I28+I30)</f>
        <v>13.3</v>
      </c>
      <c r="J8" s="460">
        <f>SUM(J9+J11+J18+J20+J24+J26+J28+J30+J15)</f>
        <v>0</v>
      </c>
      <c r="K8" s="458">
        <f aca="true" t="shared" si="0" ref="K8:Q8">SUM(K9+K11+K15+K18+K20+K24+K26+K28+K30)</f>
        <v>1247.8</v>
      </c>
      <c r="L8" s="461">
        <f>SUM(L9+L11+L15+L18+L20+L24+L26+L28+L30)</f>
        <v>4800</v>
      </c>
      <c r="M8" s="462">
        <f>SUM(M9+M11+M18+M20+M24+M26+M28+M30+M15)</f>
        <v>386.9</v>
      </c>
      <c r="N8" s="463">
        <f t="shared" si="0"/>
        <v>214</v>
      </c>
      <c r="O8" s="464">
        <f t="shared" si="0"/>
        <v>0</v>
      </c>
      <c r="P8" s="459">
        <f t="shared" si="0"/>
        <v>0</v>
      </c>
      <c r="Q8" s="464">
        <f t="shared" si="0"/>
        <v>0</v>
      </c>
      <c r="R8" s="465">
        <f>SUM(J8:Q8)</f>
        <v>6648.7</v>
      </c>
      <c r="S8" s="466">
        <f>SUM(T8:V8)</f>
        <v>249821.99999999997</v>
      </c>
      <c r="T8" s="467">
        <f>SUM(G8+J8+K8+L8+M8)</f>
        <v>236447.69999999998</v>
      </c>
      <c r="U8" s="467">
        <f>SUM(H8+N8+O8+P8)</f>
        <v>13361</v>
      </c>
      <c r="V8" s="468">
        <f aca="true" t="shared" si="1" ref="V8:V46">SUM(I8+Q8)</f>
        <v>13.3</v>
      </c>
      <c r="W8" s="264"/>
    </row>
    <row r="9" spans="1:22" s="17" customFormat="1" ht="27.75" customHeight="1">
      <c r="A9" s="22" t="s">
        <v>277</v>
      </c>
      <c r="B9" s="571" t="s">
        <v>634</v>
      </c>
      <c r="C9" s="145" t="s">
        <v>374</v>
      </c>
      <c r="D9" s="154" t="s">
        <v>377</v>
      </c>
      <c r="E9" s="344">
        <f>SUM(E10)</f>
        <v>2971</v>
      </c>
      <c r="F9" s="469">
        <f aca="true" t="shared" si="2" ref="F9:F23">SUM(G9:I9)</f>
        <v>3050.1</v>
      </c>
      <c r="G9" s="470">
        <f>SUM(G10)</f>
        <v>3050.1</v>
      </c>
      <c r="H9" s="470">
        <f>SUM(H10)</f>
        <v>0</v>
      </c>
      <c r="I9" s="471">
        <f>SUM(I10)</f>
        <v>0</v>
      </c>
      <c r="J9" s="470">
        <f aca="true" t="shared" si="3" ref="J9:Q9">SUM(J10)</f>
        <v>0</v>
      </c>
      <c r="K9" s="470">
        <f t="shared" si="3"/>
        <v>0</v>
      </c>
      <c r="L9" s="470">
        <f t="shared" si="3"/>
        <v>0</v>
      </c>
      <c r="M9" s="470">
        <f t="shared" si="3"/>
        <v>0</v>
      </c>
      <c r="N9" s="473">
        <f t="shared" si="3"/>
        <v>0</v>
      </c>
      <c r="O9" s="474">
        <f t="shared" si="3"/>
        <v>0</v>
      </c>
      <c r="P9" s="471">
        <f t="shared" si="3"/>
        <v>0</v>
      </c>
      <c r="Q9" s="474">
        <f t="shared" si="3"/>
        <v>0</v>
      </c>
      <c r="R9" s="475">
        <f aca="true" t="shared" si="4" ref="R9:R87">SUM(J9:Q9)</f>
        <v>0</v>
      </c>
      <c r="S9" s="476">
        <f aca="true" t="shared" si="5" ref="S9:S87">SUM(T9:V9)</f>
        <v>3050.1</v>
      </c>
      <c r="T9" s="477">
        <f aca="true" t="shared" si="6" ref="T9:T18">SUM(G9+J9+K9+L9+M9)</f>
        <v>3050.1</v>
      </c>
      <c r="U9" s="477">
        <f aca="true" t="shared" si="7" ref="U9:U19">SUM(H9+N9+O9+P9)</f>
        <v>0</v>
      </c>
      <c r="V9" s="478">
        <f t="shared" si="1"/>
        <v>0</v>
      </c>
    </row>
    <row r="10" spans="1:24" s="33" customFormat="1" ht="25.5" customHeight="1">
      <c r="A10" s="14"/>
      <c r="B10" s="572" t="s">
        <v>376</v>
      </c>
      <c r="C10" s="9" t="s">
        <v>374</v>
      </c>
      <c r="D10" s="155" t="s">
        <v>377</v>
      </c>
      <c r="E10" s="358">
        <v>2971</v>
      </c>
      <c r="F10" s="460">
        <f t="shared" si="2"/>
        <v>3050.1</v>
      </c>
      <c r="G10" s="479">
        <v>3050.1</v>
      </c>
      <c r="H10" s="479"/>
      <c r="I10" s="480"/>
      <c r="J10" s="481"/>
      <c r="K10" s="482"/>
      <c r="L10" s="482"/>
      <c r="M10" s="483"/>
      <c r="N10" s="484"/>
      <c r="O10" s="485"/>
      <c r="P10" s="486"/>
      <c r="Q10" s="487"/>
      <c r="R10" s="488">
        <f t="shared" si="4"/>
        <v>0</v>
      </c>
      <c r="S10" s="489">
        <f t="shared" si="5"/>
        <v>3050.1</v>
      </c>
      <c r="T10" s="490">
        <f t="shared" si="6"/>
        <v>3050.1</v>
      </c>
      <c r="U10" s="490">
        <f t="shared" si="7"/>
        <v>0</v>
      </c>
      <c r="V10" s="491">
        <f t="shared" si="1"/>
        <v>0</v>
      </c>
      <c r="X10" s="266"/>
    </row>
    <row r="11" spans="1:22" s="33" customFormat="1" ht="29.25" customHeight="1">
      <c r="A11" s="14" t="s">
        <v>278</v>
      </c>
      <c r="B11" s="573" t="s">
        <v>635</v>
      </c>
      <c r="C11" s="144" t="s">
        <v>374</v>
      </c>
      <c r="D11" s="156" t="s">
        <v>380</v>
      </c>
      <c r="E11" s="348">
        <f>SUM(E12+E13+E14)</f>
        <v>14023.9</v>
      </c>
      <c r="F11" s="492">
        <f t="shared" si="2"/>
        <v>13436.6</v>
      </c>
      <c r="G11" s="493">
        <f>SUM(G12+G13+G14)</f>
        <v>13436.6</v>
      </c>
      <c r="H11" s="493">
        <f>SUM(H12+H13+H14)</f>
        <v>0</v>
      </c>
      <c r="I11" s="494">
        <f>SUM(I12+I13+I14)</f>
        <v>0</v>
      </c>
      <c r="J11" s="493">
        <f aca="true" t="shared" si="8" ref="J11:Q11">SUM(J12+J13+J14)</f>
        <v>0</v>
      </c>
      <c r="K11" s="493">
        <f t="shared" si="8"/>
        <v>0</v>
      </c>
      <c r="L11" s="493">
        <f t="shared" si="8"/>
        <v>50</v>
      </c>
      <c r="M11" s="493">
        <f t="shared" si="8"/>
        <v>400</v>
      </c>
      <c r="N11" s="495">
        <f t="shared" si="8"/>
        <v>0</v>
      </c>
      <c r="O11" s="496">
        <f t="shared" si="8"/>
        <v>0</v>
      </c>
      <c r="P11" s="494">
        <f t="shared" si="8"/>
        <v>0</v>
      </c>
      <c r="Q11" s="496">
        <f t="shared" si="8"/>
        <v>0</v>
      </c>
      <c r="R11" s="497">
        <f t="shared" si="4"/>
        <v>450</v>
      </c>
      <c r="S11" s="476">
        <f t="shared" si="5"/>
        <v>13886.6</v>
      </c>
      <c r="T11" s="498">
        <f t="shared" si="6"/>
        <v>13886.6</v>
      </c>
      <c r="U11" s="498">
        <f t="shared" si="7"/>
        <v>0</v>
      </c>
      <c r="V11" s="499">
        <f t="shared" si="1"/>
        <v>0</v>
      </c>
    </row>
    <row r="12" spans="1:24" s="33" customFormat="1" ht="26.25" customHeight="1">
      <c r="A12" s="8"/>
      <c r="B12" s="572" t="s">
        <v>379</v>
      </c>
      <c r="C12" s="9" t="s">
        <v>374</v>
      </c>
      <c r="D12" s="155" t="s">
        <v>380</v>
      </c>
      <c r="E12" s="358">
        <v>2755</v>
      </c>
      <c r="F12" s="460">
        <f t="shared" si="2"/>
        <v>2828.5</v>
      </c>
      <c r="G12" s="500">
        <v>2828.5</v>
      </c>
      <c r="H12" s="479"/>
      <c r="I12" s="480"/>
      <c r="J12" s="481"/>
      <c r="K12" s="482"/>
      <c r="L12" s="482"/>
      <c r="M12" s="483"/>
      <c r="N12" s="501"/>
      <c r="O12" s="502"/>
      <c r="P12" s="503"/>
      <c r="Q12" s="487"/>
      <c r="R12" s="488">
        <f t="shared" si="4"/>
        <v>0</v>
      </c>
      <c r="S12" s="489">
        <f t="shared" si="5"/>
        <v>2828.5</v>
      </c>
      <c r="T12" s="490">
        <f t="shared" si="6"/>
        <v>2828.5</v>
      </c>
      <c r="U12" s="490">
        <f t="shared" si="7"/>
        <v>0</v>
      </c>
      <c r="V12" s="491">
        <f t="shared" si="1"/>
        <v>0</v>
      </c>
      <c r="X12" s="266"/>
    </row>
    <row r="13" spans="1:22" s="33" customFormat="1" ht="27.75" customHeight="1">
      <c r="A13" s="8"/>
      <c r="B13" s="572" t="s">
        <v>394</v>
      </c>
      <c r="C13" s="9" t="s">
        <v>374</v>
      </c>
      <c r="D13" s="155" t="s">
        <v>380</v>
      </c>
      <c r="E13" s="358">
        <v>1378</v>
      </c>
      <c r="F13" s="460">
        <f t="shared" si="2"/>
        <v>1414.6</v>
      </c>
      <c r="G13" s="500">
        <v>1414.6</v>
      </c>
      <c r="H13" s="479"/>
      <c r="I13" s="480"/>
      <c r="J13" s="481"/>
      <c r="K13" s="482"/>
      <c r="L13" s="482"/>
      <c r="M13" s="483"/>
      <c r="N13" s="504"/>
      <c r="O13" s="505"/>
      <c r="P13" s="483"/>
      <c r="Q13" s="487"/>
      <c r="R13" s="488">
        <f t="shared" si="4"/>
        <v>0</v>
      </c>
      <c r="S13" s="489">
        <f t="shared" si="5"/>
        <v>1414.6</v>
      </c>
      <c r="T13" s="490">
        <f t="shared" si="6"/>
        <v>1414.6</v>
      </c>
      <c r="U13" s="490">
        <f t="shared" si="7"/>
        <v>0</v>
      </c>
      <c r="V13" s="491">
        <f t="shared" si="1"/>
        <v>0</v>
      </c>
    </row>
    <row r="14" spans="1:22" s="33" customFormat="1" ht="28.5" customHeight="1">
      <c r="A14" s="8"/>
      <c r="B14" s="572" t="s">
        <v>396</v>
      </c>
      <c r="C14" s="9" t="s">
        <v>374</v>
      </c>
      <c r="D14" s="155" t="s">
        <v>380</v>
      </c>
      <c r="E14" s="358">
        <v>9890.9</v>
      </c>
      <c r="F14" s="460">
        <f t="shared" si="2"/>
        <v>9193.5</v>
      </c>
      <c r="G14" s="500">
        <v>9193.5</v>
      </c>
      <c r="H14" s="479"/>
      <c r="I14" s="480"/>
      <c r="J14" s="481"/>
      <c r="K14" s="493"/>
      <c r="L14" s="493">
        <v>50</v>
      </c>
      <c r="M14" s="480">
        <v>400</v>
      </c>
      <c r="N14" s="506"/>
      <c r="O14" s="507"/>
      <c r="P14" s="508"/>
      <c r="Q14" s="487"/>
      <c r="R14" s="488">
        <f t="shared" si="4"/>
        <v>450</v>
      </c>
      <c r="S14" s="489">
        <f>SUM(T14:V14)</f>
        <v>9643.5</v>
      </c>
      <c r="T14" s="490">
        <f>SUM(G14+J14+K14+L14+M14)</f>
        <v>9643.5</v>
      </c>
      <c r="U14" s="490">
        <f t="shared" si="7"/>
        <v>0</v>
      </c>
      <c r="V14" s="491">
        <f t="shared" si="1"/>
        <v>0</v>
      </c>
    </row>
    <row r="15" spans="1:22" s="33" customFormat="1" ht="25.5" customHeight="1">
      <c r="A15" s="14" t="s">
        <v>280</v>
      </c>
      <c r="B15" s="573" t="s">
        <v>281</v>
      </c>
      <c r="C15" s="144" t="s">
        <v>374</v>
      </c>
      <c r="D15" s="156" t="s">
        <v>398</v>
      </c>
      <c r="E15" s="348">
        <f>SUM(E16)</f>
        <v>142366</v>
      </c>
      <c r="F15" s="492">
        <f t="shared" si="2"/>
        <v>147736.9</v>
      </c>
      <c r="G15" s="493">
        <f>SUM(G16+G17)</f>
        <v>147736.9</v>
      </c>
      <c r="H15" s="493">
        <f>SUM(H16+H17)</f>
        <v>0</v>
      </c>
      <c r="I15" s="494">
        <f>SUM(I16+I17)</f>
        <v>0</v>
      </c>
      <c r="J15" s="493">
        <f aca="true" t="shared" si="9" ref="J15:Q15">SUM(J16+J17)</f>
        <v>0</v>
      </c>
      <c r="K15" s="493">
        <f t="shared" si="9"/>
        <v>0</v>
      </c>
      <c r="L15" s="493">
        <f t="shared" si="9"/>
        <v>0</v>
      </c>
      <c r="M15" s="493">
        <f t="shared" si="9"/>
        <v>0</v>
      </c>
      <c r="N15" s="495">
        <f t="shared" si="9"/>
        <v>0</v>
      </c>
      <c r="O15" s="496">
        <f t="shared" si="9"/>
        <v>0</v>
      </c>
      <c r="P15" s="494">
        <f t="shared" si="9"/>
        <v>0</v>
      </c>
      <c r="Q15" s="496">
        <f t="shared" si="9"/>
        <v>0</v>
      </c>
      <c r="R15" s="497">
        <f t="shared" si="4"/>
        <v>0</v>
      </c>
      <c r="S15" s="476">
        <f t="shared" si="5"/>
        <v>147736.9</v>
      </c>
      <c r="T15" s="498">
        <f>SUM(T16)</f>
        <v>147736.9</v>
      </c>
      <c r="U15" s="498">
        <f t="shared" si="7"/>
        <v>0</v>
      </c>
      <c r="V15" s="499">
        <f t="shared" si="1"/>
        <v>0</v>
      </c>
    </row>
    <row r="16" spans="1:22" s="17" customFormat="1" ht="23.25" customHeight="1">
      <c r="A16" s="8"/>
      <c r="B16" s="572" t="s">
        <v>397</v>
      </c>
      <c r="C16" s="9" t="s">
        <v>374</v>
      </c>
      <c r="D16" s="155" t="s">
        <v>398</v>
      </c>
      <c r="E16" s="358">
        <v>142366</v>
      </c>
      <c r="F16" s="460">
        <f t="shared" si="2"/>
        <v>147736.9</v>
      </c>
      <c r="G16" s="509">
        <v>147736.9</v>
      </c>
      <c r="H16" s="509"/>
      <c r="I16" s="510"/>
      <c r="J16" s="511"/>
      <c r="K16" s="512"/>
      <c r="L16" s="512"/>
      <c r="M16" s="480"/>
      <c r="N16" s="513"/>
      <c r="O16" s="514"/>
      <c r="P16" s="515"/>
      <c r="Q16" s="516"/>
      <c r="R16" s="488">
        <f t="shared" si="4"/>
        <v>0</v>
      </c>
      <c r="S16" s="489">
        <f t="shared" si="5"/>
        <v>147736.9</v>
      </c>
      <c r="T16" s="490">
        <f t="shared" si="6"/>
        <v>147736.9</v>
      </c>
      <c r="U16" s="490">
        <f t="shared" si="7"/>
        <v>0</v>
      </c>
      <c r="V16" s="491">
        <f t="shared" si="1"/>
        <v>0</v>
      </c>
    </row>
    <row r="17" spans="1:22" s="17" customFormat="1" ht="18" customHeight="1" hidden="1">
      <c r="A17" s="8"/>
      <c r="B17" s="572" t="s">
        <v>399</v>
      </c>
      <c r="C17" s="9" t="s">
        <v>374</v>
      </c>
      <c r="D17" s="155" t="s">
        <v>398</v>
      </c>
      <c r="E17" s="358"/>
      <c r="F17" s="460">
        <f t="shared" si="2"/>
        <v>0</v>
      </c>
      <c r="G17" s="479"/>
      <c r="H17" s="509"/>
      <c r="I17" s="510"/>
      <c r="J17" s="517"/>
      <c r="K17" s="512"/>
      <c r="L17" s="512"/>
      <c r="M17" s="518"/>
      <c r="N17" s="513"/>
      <c r="O17" s="514"/>
      <c r="P17" s="515"/>
      <c r="Q17" s="516"/>
      <c r="R17" s="488">
        <f t="shared" si="4"/>
        <v>0</v>
      </c>
      <c r="S17" s="489">
        <f t="shared" si="5"/>
        <v>0</v>
      </c>
      <c r="T17" s="490">
        <f t="shared" si="6"/>
        <v>0</v>
      </c>
      <c r="U17" s="490">
        <f t="shared" si="7"/>
        <v>0</v>
      </c>
      <c r="V17" s="491">
        <f t="shared" si="1"/>
        <v>0</v>
      </c>
    </row>
    <row r="18" spans="1:22" s="17" customFormat="1" ht="24.75" customHeight="1">
      <c r="A18" s="14" t="s">
        <v>282</v>
      </c>
      <c r="B18" s="574" t="s">
        <v>728</v>
      </c>
      <c r="C18" s="15" t="s">
        <v>374</v>
      </c>
      <c r="D18" s="157" t="s">
        <v>400</v>
      </c>
      <c r="E18" s="349"/>
      <c r="F18" s="460">
        <f t="shared" si="2"/>
        <v>2.2</v>
      </c>
      <c r="G18" s="519">
        <f>SUM(G19)</f>
        <v>0</v>
      </c>
      <c r="H18" s="519">
        <f>SUM(H19)</f>
        <v>2.2</v>
      </c>
      <c r="I18" s="520">
        <f>SUM(I19)</f>
        <v>0</v>
      </c>
      <c r="J18" s="517"/>
      <c r="K18" s="512"/>
      <c r="L18" s="512"/>
      <c r="M18" s="518"/>
      <c r="N18" s="513">
        <f>SUM(N19)</f>
        <v>0</v>
      </c>
      <c r="O18" s="514"/>
      <c r="P18" s="515"/>
      <c r="Q18" s="516"/>
      <c r="R18" s="488">
        <f t="shared" si="4"/>
        <v>0</v>
      </c>
      <c r="S18" s="466">
        <f t="shared" si="5"/>
        <v>2.2</v>
      </c>
      <c r="T18" s="467">
        <f t="shared" si="6"/>
        <v>0</v>
      </c>
      <c r="U18" s="467">
        <f t="shared" si="7"/>
        <v>2.2</v>
      </c>
      <c r="V18" s="515">
        <f t="shared" si="1"/>
        <v>0</v>
      </c>
    </row>
    <row r="19" spans="1:22" s="17" customFormat="1" ht="38.25" customHeight="1">
      <c r="A19" s="8"/>
      <c r="B19" s="572" t="s">
        <v>218</v>
      </c>
      <c r="C19" s="9" t="s">
        <v>374</v>
      </c>
      <c r="D19" s="155" t="s">
        <v>400</v>
      </c>
      <c r="E19" s="358"/>
      <c r="F19" s="460">
        <f t="shared" si="2"/>
        <v>2.2</v>
      </c>
      <c r="G19" s="479"/>
      <c r="H19" s="509">
        <v>2.2</v>
      </c>
      <c r="I19" s="510"/>
      <c r="J19" s="517"/>
      <c r="K19" s="512"/>
      <c r="L19" s="512"/>
      <c r="M19" s="518"/>
      <c r="N19" s="521">
        <v>0</v>
      </c>
      <c r="O19" s="522"/>
      <c r="P19" s="523"/>
      <c r="Q19" s="516"/>
      <c r="R19" s="488">
        <f t="shared" si="4"/>
        <v>0</v>
      </c>
      <c r="S19" s="489">
        <f t="shared" si="5"/>
        <v>2.2</v>
      </c>
      <c r="T19" s="490">
        <v>0</v>
      </c>
      <c r="U19" s="490">
        <f t="shared" si="7"/>
        <v>2.2</v>
      </c>
      <c r="V19" s="491">
        <f t="shared" si="1"/>
        <v>0</v>
      </c>
    </row>
    <row r="20" spans="1:57" s="17" customFormat="1" ht="30.75" customHeight="1">
      <c r="A20" s="14" t="s">
        <v>283</v>
      </c>
      <c r="B20" s="573" t="s">
        <v>349</v>
      </c>
      <c r="C20" s="144" t="s">
        <v>374</v>
      </c>
      <c r="D20" s="156" t="s">
        <v>402</v>
      </c>
      <c r="E20" s="348">
        <f>SUM(E21+E22+E23)</f>
        <v>33654.3</v>
      </c>
      <c r="F20" s="492">
        <f t="shared" si="2"/>
        <v>33148.2</v>
      </c>
      <c r="G20" s="470">
        <f>SUM(G21+G22+G23)</f>
        <v>33148.2</v>
      </c>
      <c r="H20" s="470">
        <f>SUM(H21+H22+H23)</f>
        <v>0</v>
      </c>
      <c r="I20" s="471">
        <f>SUM(I21+I22+I23)</f>
        <v>0</v>
      </c>
      <c r="J20" s="470">
        <f aca="true" t="shared" si="10" ref="J20:Q20">SUM(J21+J22+J23)</f>
        <v>0</v>
      </c>
      <c r="K20" s="470">
        <f t="shared" si="10"/>
        <v>0</v>
      </c>
      <c r="L20" s="470">
        <f t="shared" si="10"/>
        <v>0</v>
      </c>
      <c r="M20" s="470">
        <f t="shared" si="10"/>
        <v>0</v>
      </c>
      <c r="N20" s="473">
        <f t="shared" si="10"/>
        <v>0</v>
      </c>
      <c r="O20" s="474">
        <f t="shared" si="10"/>
        <v>0</v>
      </c>
      <c r="P20" s="471">
        <f t="shared" si="10"/>
        <v>0</v>
      </c>
      <c r="Q20" s="474">
        <f t="shared" si="10"/>
        <v>0</v>
      </c>
      <c r="R20" s="475">
        <f t="shared" si="4"/>
        <v>0</v>
      </c>
      <c r="S20" s="476">
        <f t="shared" si="5"/>
        <v>33148.2</v>
      </c>
      <c r="T20" s="498">
        <f aca="true" t="shared" si="11" ref="T20:T52">SUM(G20+J20+K20+L20+M20)</f>
        <v>33148.2</v>
      </c>
      <c r="U20" s="498">
        <f>SUM(H20+N20+O20+P20)</f>
        <v>0</v>
      </c>
      <c r="V20" s="499">
        <f t="shared" si="1"/>
        <v>0</v>
      </c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</row>
    <row r="21" spans="1:22" s="11" customFormat="1" ht="22.5" customHeight="1">
      <c r="A21" s="8"/>
      <c r="B21" s="572" t="s">
        <v>401</v>
      </c>
      <c r="C21" s="9" t="s">
        <v>374</v>
      </c>
      <c r="D21" s="155" t="s">
        <v>402</v>
      </c>
      <c r="E21" s="358">
        <v>26793</v>
      </c>
      <c r="F21" s="460">
        <f t="shared" si="2"/>
        <v>26184.4</v>
      </c>
      <c r="G21" s="509">
        <v>26184.4</v>
      </c>
      <c r="H21" s="509"/>
      <c r="I21" s="510"/>
      <c r="J21" s="511"/>
      <c r="K21" s="524"/>
      <c r="L21" s="524"/>
      <c r="M21" s="525"/>
      <c r="N21" s="526"/>
      <c r="O21" s="527"/>
      <c r="P21" s="528"/>
      <c r="Q21" s="529"/>
      <c r="R21" s="488">
        <f t="shared" si="4"/>
        <v>0</v>
      </c>
      <c r="S21" s="489">
        <f t="shared" si="5"/>
        <v>26184.4</v>
      </c>
      <c r="T21" s="490">
        <f t="shared" si="11"/>
        <v>26184.4</v>
      </c>
      <c r="U21" s="490">
        <f aca="true" t="shared" si="12" ref="U21:U42">SUM(H21+N21+O21+P21)</f>
        <v>0</v>
      </c>
      <c r="V21" s="491">
        <f t="shared" si="1"/>
        <v>0</v>
      </c>
    </row>
    <row r="22" spans="1:22" s="11" customFormat="1" ht="24.75" customHeight="1">
      <c r="A22" s="8"/>
      <c r="B22" s="572" t="s">
        <v>403</v>
      </c>
      <c r="C22" s="9" t="s">
        <v>374</v>
      </c>
      <c r="D22" s="155" t="s">
        <v>402</v>
      </c>
      <c r="E22" s="358">
        <v>4252.3</v>
      </c>
      <c r="F22" s="460">
        <f t="shared" si="2"/>
        <v>4285.3</v>
      </c>
      <c r="G22" s="509">
        <v>4285.3</v>
      </c>
      <c r="H22" s="509"/>
      <c r="I22" s="510"/>
      <c r="J22" s="511"/>
      <c r="K22" s="524"/>
      <c r="L22" s="524"/>
      <c r="M22" s="525"/>
      <c r="N22" s="530"/>
      <c r="O22" s="531"/>
      <c r="P22" s="491"/>
      <c r="Q22" s="529"/>
      <c r="R22" s="488">
        <f t="shared" si="4"/>
        <v>0</v>
      </c>
      <c r="S22" s="489">
        <f t="shared" si="5"/>
        <v>4285.3</v>
      </c>
      <c r="T22" s="490">
        <f t="shared" si="11"/>
        <v>4285.3</v>
      </c>
      <c r="U22" s="490">
        <f t="shared" si="12"/>
        <v>0</v>
      </c>
      <c r="V22" s="491">
        <f t="shared" si="1"/>
        <v>0</v>
      </c>
    </row>
    <row r="23" spans="1:22" s="11" customFormat="1" ht="25.5" customHeight="1">
      <c r="A23" s="8"/>
      <c r="B23" s="572" t="s">
        <v>404</v>
      </c>
      <c r="C23" s="9" t="s">
        <v>374</v>
      </c>
      <c r="D23" s="155" t="s">
        <v>402</v>
      </c>
      <c r="E23" s="358">
        <v>2609</v>
      </c>
      <c r="F23" s="460">
        <f t="shared" si="2"/>
        <v>2678.5</v>
      </c>
      <c r="G23" s="509">
        <v>2678.5</v>
      </c>
      <c r="H23" s="509"/>
      <c r="I23" s="510"/>
      <c r="J23" s="511"/>
      <c r="K23" s="524"/>
      <c r="L23" s="524"/>
      <c r="M23" s="525"/>
      <c r="N23" s="530"/>
      <c r="O23" s="531"/>
      <c r="P23" s="491"/>
      <c r="Q23" s="529"/>
      <c r="R23" s="488">
        <f t="shared" si="4"/>
        <v>0</v>
      </c>
      <c r="S23" s="489">
        <f t="shared" si="5"/>
        <v>2678.5</v>
      </c>
      <c r="T23" s="490">
        <f t="shared" si="11"/>
        <v>2678.5</v>
      </c>
      <c r="U23" s="490">
        <f t="shared" si="12"/>
        <v>0</v>
      </c>
      <c r="V23" s="491">
        <f t="shared" si="1"/>
        <v>0</v>
      </c>
    </row>
    <row r="24" spans="1:22" s="17" customFormat="1" ht="25.5" customHeight="1">
      <c r="A24" s="14" t="s">
        <v>350</v>
      </c>
      <c r="B24" s="573" t="s">
        <v>137</v>
      </c>
      <c r="C24" s="144" t="s">
        <v>374</v>
      </c>
      <c r="D24" s="156" t="s">
        <v>446</v>
      </c>
      <c r="E24" s="343">
        <v>0</v>
      </c>
      <c r="F24" s="469">
        <f>SUM(F25)</f>
        <v>4356</v>
      </c>
      <c r="G24" s="470">
        <f>SUM(G25)</f>
        <v>4356</v>
      </c>
      <c r="H24" s="470">
        <f>SUM(H25)</f>
        <v>0</v>
      </c>
      <c r="I24" s="471">
        <f>SUM(I25)</f>
        <v>0</v>
      </c>
      <c r="J24" s="470">
        <f aca="true" t="shared" si="13" ref="J24:Q24">SUM(J25)</f>
        <v>0</v>
      </c>
      <c r="K24" s="470">
        <f t="shared" si="13"/>
        <v>0</v>
      </c>
      <c r="L24" s="470">
        <f t="shared" si="13"/>
        <v>0</v>
      </c>
      <c r="M24" s="470">
        <f t="shared" si="13"/>
        <v>0</v>
      </c>
      <c r="N24" s="473">
        <f t="shared" si="13"/>
        <v>0</v>
      </c>
      <c r="O24" s="474">
        <f t="shared" si="13"/>
        <v>0</v>
      </c>
      <c r="P24" s="471">
        <f t="shared" si="13"/>
        <v>0</v>
      </c>
      <c r="Q24" s="474">
        <f t="shared" si="13"/>
        <v>0</v>
      </c>
      <c r="R24" s="497">
        <f t="shared" si="4"/>
        <v>0</v>
      </c>
      <c r="S24" s="476">
        <f t="shared" si="5"/>
        <v>4356</v>
      </c>
      <c r="T24" s="498">
        <f t="shared" si="11"/>
        <v>4356</v>
      </c>
      <c r="U24" s="498">
        <f>SUM(H24+K24+L24+M24+N24)</f>
        <v>0</v>
      </c>
      <c r="V24" s="499">
        <f t="shared" si="1"/>
        <v>0</v>
      </c>
    </row>
    <row r="25" spans="1:22" s="11" customFormat="1" ht="24.75" customHeight="1">
      <c r="A25" s="8"/>
      <c r="B25" s="572" t="s">
        <v>898</v>
      </c>
      <c r="C25" s="9" t="s">
        <v>374</v>
      </c>
      <c r="D25" s="155" t="s">
        <v>446</v>
      </c>
      <c r="E25" s="358">
        <v>0</v>
      </c>
      <c r="F25" s="532">
        <f>SUM(G25:I25)</f>
        <v>4356</v>
      </c>
      <c r="G25" s="509">
        <v>4356</v>
      </c>
      <c r="H25" s="509"/>
      <c r="I25" s="510"/>
      <c r="J25" s="511"/>
      <c r="K25" s="524"/>
      <c r="L25" s="524"/>
      <c r="M25" s="525"/>
      <c r="N25" s="530"/>
      <c r="O25" s="531"/>
      <c r="P25" s="491"/>
      <c r="Q25" s="529"/>
      <c r="R25" s="488">
        <f t="shared" si="4"/>
        <v>0</v>
      </c>
      <c r="S25" s="489">
        <f t="shared" si="5"/>
        <v>4356</v>
      </c>
      <c r="T25" s="490">
        <f t="shared" si="11"/>
        <v>4356</v>
      </c>
      <c r="U25" s="490">
        <f t="shared" si="12"/>
        <v>0</v>
      </c>
      <c r="V25" s="491">
        <f t="shared" si="1"/>
        <v>0</v>
      </c>
    </row>
    <row r="26" spans="1:22" s="17" customFormat="1" ht="24.75" customHeight="1">
      <c r="A26" s="14" t="s">
        <v>350</v>
      </c>
      <c r="B26" s="573" t="s">
        <v>637</v>
      </c>
      <c r="C26" s="144" t="s">
        <v>374</v>
      </c>
      <c r="D26" s="156" t="s">
        <v>406</v>
      </c>
      <c r="E26" s="348">
        <f>SUM(E27)</f>
        <v>1630</v>
      </c>
      <c r="F26" s="492">
        <f>SUM(G26:I26)</f>
        <v>458.4</v>
      </c>
      <c r="G26" s="470">
        <f>SUM(G27)</f>
        <v>458.4</v>
      </c>
      <c r="H26" s="470">
        <f>SUM(H27)</f>
        <v>0</v>
      </c>
      <c r="I26" s="471">
        <f>SUM(I27)</f>
        <v>0</v>
      </c>
      <c r="J26" s="470">
        <f aca="true" t="shared" si="14" ref="J26:Q26">SUM(J27)</f>
        <v>0</v>
      </c>
      <c r="K26" s="470">
        <f t="shared" si="14"/>
        <v>0</v>
      </c>
      <c r="L26" s="470">
        <f t="shared" si="14"/>
        <v>0</v>
      </c>
      <c r="M26" s="470">
        <f t="shared" si="14"/>
        <v>4.9</v>
      </c>
      <c r="N26" s="473">
        <f t="shared" si="14"/>
        <v>0</v>
      </c>
      <c r="O26" s="474">
        <f t="shared" si="14"/>
        <v>0</v>
      </c>
      <c r="P26" s="471">
        <f t="shared" si="14"/>
        <v>0</v>
      </c>
      <c r="Q26" s="474">
        <f t="shared" si="14"/>
        <v>0</v>
      </c>
      <c r="R26" s="497">
        <f t="shared" si="4"/>
        <v>4.9</v>
      </c>
      <c r="S26" s="476">
        <f t="shared" si="5"/>
        <v>463.29999999999995</v>
      </c>
      <c r="T26" s="498">
        <f t="shared" si="11"/>
        <v>463.29999999999995</v>
      </c>
      <c r="U26" s="467">
        <f>SUM(H26+N26+O26+P26)</f>
        <v>0</v>
      </c>
      <c r="V26" s="499">
        <f t="shared" si="1"/>
        <v>0</v>
      </c>
    </row>
    <row r="27" spans="1:22" s="11" customFormat="1" ht="27.75" customHeight="1">
      <c r="A27" s="8"/>
      <c r="B27" s="572" t="s">
        <v>405</v>
      </c>
      <c r="C27" s="9" t="s">
        <v>374</v>
      </c>
      <c r="D27" s="155" t="s">
        <v>406</v>
      </c>
      <c r="E27" s="358">
        <v>1630</v>
      </c>
      <c r="F27" s="460">
        <f>SUM(G27:I27)</f>
        <v>458.4</v>
      </c>
      <c r="G27" s="509">
        <v>458.4</v>
      </c>
      <c r="H27" s="509"/>
      <c r="I27" s="510"/>
      <c r="J27" s="511"/>
      <c r="K27" s="524"/>
      <c r="L27" s="524"/>
      <c r="M27" s="525">
        <v>4.9</v>
      </c>
      <c r="N27" s="530"/>
      <c r="O27" s="531"/>
      <c r="P27" s="491"/>
      <c r="Q27" s="529"/>
      <c r="R27" s="488">
        <f t="shared" si="4"/>
        <v>4.9</v>
      </c>
      <c r="S27" s="489">
        <f t="shared" si="5"/>
        <v>463.29999999999995</v>
      </c>
      <c r="T27" s="490">
        <f>SUM(G27+J27+K27+L27+M27)</f>
        <v>463.29999999999995</v>
      </c>
      <c r="U27" s="490">
        <f>SUM(H27+N27+O27+P27)</f>
        <v>0</v>
      </c>
      <c r="V27" s="491">
        <f t="shared" si="1"/>
        <v>0</v>
      </c>
    </row>
    <row r="28" spans="1:22" s="17" customFormat="1" ht="21.75" customHeight="1">
      <c r="A28" s="14" t="s">
        <v>351</v>
      </c>
      <c r="B28" s="573" t="s">
        <v>638</v>
      </c>
      <c r="C28" s="144" t="s">
        <v>374</v>
      </c>
      <c r="D28" s="156" t="s">
        <v>407</v>
      </c>
      <c r="E28" s="348">
        <f>SUM(E29)</f>
        <v>3000</v>
      </c>
      <c r="F28" s="492">
        <f>SUM(G28:I28)</f>
        <v>522.1</v>
      </c>
      <c r="G28" s="470">
        <f>SUM(G29)</f>
        <v>522.1</v>
      </c>
      <c r="H28" s="470">
        <f>SUM(H29)</f>
        <v>0</v>
      </c>
      <c r="I28" s="471">
        <f>SUM(I29)</f>
        <v>0</v>
      </c>
      <c r="J28" s="470">
        <f aca="true" t="shared" si="15" ref="J28:Q28">SUM(J29)</f>
        <v>0</v>
      </c>
      <c r="K28" s="470">
        <f t="shared" si="15"/>
        <v>0</v>
      </c>
      <c r="L28" s="470">
        <f t="shared" si="15"/>
        <v>400.3</v>
      </c>
      <c r="M28" s="470">
        <f t="shared" si="15"/>
        <v>-101.1</v>
      </c>
      <c r="N28" s="473">
        <f t="shared" si="15"/>
        <v>0</v>
      </c>
      <c r="O28" s="474">
        <f t="shared" si="15"/>
        <v>0</v>
      </c>
      <c r="P28" s="471">
        <f t="shared" si="15"/>
        <v>0</v>
      </c>
      <c r="Q28" s="474">
        <f t="shared" si="15"/>
        <v>0</v>
      </c>
      <c r="R28" s="497">
        <f t="shared" si="4"/>
        <v>299.20000000000005</v>
      </c>
      <c r="S28" s="476">
        <f t="shared" si="5"/>
        <v>821.3000000000001</v>
      </c>
      <c r="T28" s="498">
        <f t="shared" si="11"/>
        <v>821.3000000000001</v>
      </c>
      <c r="U28" s="490">
        <f t="shared" si="12"/>
        <v>0</v>
      </c>
      <c r="V28" s="499">
        <f t="shared" si="1"/>
        <v>0</v>
      </c>
    </row>
    <row r="29" spans="1:22" s="11" customFormat="1" ht="24" customHeight="1">
      <c r="A29" s="8"/>
      <c r="B29" s="572" t="s">
        <v>815</v>
      </c>
      <c r="C29" s="9" t="s">
        <v>374</v>
      </c>
      <c r="D29" s="155" t="s">
        <v>407</v>
      </c>
      <c r="E29" s="358">
        <v>3000</v>
      </c>
      <c r="F29" s="460">
        <f>SUM(G29:I29)</f>
        <v>522.1</v>
      </c>
      <c r="G29" s="509">
        <v>522.1</v>
      </c>
      <c r="H29" s="509"/>
      <c r="I29" s="510"/>
      <c r="J29" s="511"/>
      <c r="K29" s="524"/>
      <c r="L29" s="524">
        <v>400.3</v>
      </c>
      <c r="M29" s="491">
        <v>-101.1</v>
      </c>
      <c r="N29" s="521"/>
      <c r="O29" s="531"/>
      <c r="P29" s="491"/>
      <c r="Q29" s="529"/>
      <c r="R29" s="533">
        <f t="shared" si="4"/>
        <v>299.20000000000005</v>
      </c>
      <c r="S29" s="489">
        <f t="shared" si="5"/>
        <v>821.3000000000001</v>
      </c>
      <c r="T29" s="490">
        <f t="shared" si="11"/>
        <v>821.3000000000001</v>
      </c>
      <c r="U29" s="490">
        <f t="shared" si="12"/>
        <v>0</v>
      </c>
      <c r="V29" s="491">
        <f t="shared" si="1"/>
        <v>0</v>
      </c>
    </row>
    <row r="30" spans="1:24" s="17" customFormat="1" ht="27" customHeight="1">
      <c r="A30" s="14" t="s">
        <v>352</v>
      </c>
      <c r="B30" s="573" t="s">
        <v>749</v>
      </c>
      <c r="C30" s="144" t="s">
        <v>374</v>
      </c>
      <c r="D30" s="156" t="s">
        <v>408</v>
      </c>
      <c r="E30" s="343">
        <f>SUM(E31+E32+E33+E35+E39+E40+E41+E42)</f>
        <v>38153.200000000004</v>
      </c>
      <c r="F30" s="469">
        <f>SUM(F31+F32+F35+F39+F40+F41+F43+F42+F33)</f>
        <v>40462.8</v>
      </c>
      <c r="G30" s="470">
        <f>SUM(G31+G32+G35+G39+G40+G41+G43+G42+G33)</f>
        <v>27304.7</v>
      </c>
      <c r="H30" s="470">
        <f>SUM(H31+H32+H35+H39+H40+H41+H43+H42+H33)</f>
        <v>13144.8</v>
      </c>
      <c r="I30" s="471">
        <f>SUM(I31+I32+I35+I39+I40+I41+I43+I42+I33)</f>
        <v>13.3</v>
      </c>
      <c r="J30" s="469">
        <f>SUM(J31+J32+J35+J39+J40+J41+J43+J42+J33)</f>
        <v>0</v>
      </c>
      <c r="K30" s="470">
        <f>SUM(K31+K32+K35+K39+K40+K41+K43+K42+K33+K34+K36)</f>
        <v>1247.8</v>
      </c>
      <c r="L30" s="470">
        <f>SUM(L31+L32+L35+L39+L40+L41+L43+L42+L33+L37+L34+L36)</f>
        <v>4349.7</v>
      </c>
      <c r="M30" s="472">
        <f>SUM(M31+M32+M35+M39+M40+M41+M43+M42+M33)</f>
        <v>83.1</v>
      </c>
      <c r="N30" s="473">
        <f>SUM(N31+N32+N35+N39+N40+N41+N43+N42+N33+N38)</f>
        <v>214</v>
      </c>
      <c r="O30" s="474">
        <f>SUM(O31+O32+O35+O39+O40+O41+O43+O42+O33)</f>
        <v>0</v>
      </c>
      <c r="P30" s="470">
        <f>SUM(P31+P32+P35+P39+P40+P41+P43+P42+P33)</f>
        <v>0</v>
      </c>
      <c r="Q30" s="472">
        <f>SUM(Q31+Q32+Q35+Q39+Q40+Q41+Q43+Q42+Q33)</f>
        <v>0</v>
      </c>
      <c r="R30" s="534">
        <f>SUM(R31:R43)</f>
        <v>5894.599999999999</v>
      </c>
      <c r="S30" s="476">
        <f>SUM(T30:V30)</f>
        <v>46357.399999999994</v>
      </c>
      <c r="T30" s="498">
        <f>SUM(G30+J30+K30+L30+M30)</f>
        <v>32985.299999999996</v>
      </c>
      <c r="U30" s="498">
        <f>SUM(H30+N30+O30+P30)</f>
        <v>13358.8</v>
      </c>
      <c r="V30" s="499">
        <f t="shared" si="1"/>
        <v>13.3</v>
      </c>
      <c r="W30" s="178"/>
      <c r="X30" s="178"/>
    </row>
    <row r="31" spans="1:22" s="11" customFormat="1" ht="24.75" customHeight="1">
      <c r="A31" s="8"/>
      <c r="B31" s="572" t="s">
        <v>475</v>
      </c>
      <c r="C31" s="9" t="s">
        <v>374</v>
      </c>
      <c r="D31" s="155" t="s">
        <v>408</v>
      </c>
      <c r="E31" s="358">
        <v>23591</v>
      </c>
      <c r="F31" s="460">
        <f>SUM(G31:I31)</f>
        <v>22676.5</v>
      </c>
      <c r="G31" s="509">
        <v>22663.2</v>
      </c>
      <c r="H31" s="509"/>
      <c r="I31" s="510">
        <v>13.3</v>
      </c>
      <c r="J31" s="511"/>
      <c r="K31" s="524"/>
      <c r="L31" s="524"/>
      <c r="M31" s="491"/>
      <c r="N31" s="526"/>
      <c r="O31" s="531"/>
      <c r="P31" s="491"/>
      <c r="Q31" s="529"/>
      <c r="R31" s="488">
        <f t="shared" si="4"/>
        <v>0</v>
      </c>
      <c r="S31" s="489">
        <f t="shared" si="5"/>
        <v>22676.5</v>
      </c>
      <c r="T31" s="490">
        <f t="shared" si="11"/>
        <v>22663.2</v>
      </c>
      <c r="U31" s="490">
        <f t="shared" si="12"/>
        <v>0</v>
      </c>
      <c r="V31" s="491">
        <f t="shared" si="1"/>
        <v>13.3</v>
      </c>
    </row>
    <row r="32" spans="1:22" s="11" customFormat="1" ht="24.75" customHeight="1">
      <c r="A32" s="8"/>
      <c r="B32" s="572" t="s">
        <v>477</v>
      </c>
      <c r="C32" s="9" t="s">
        <v>374</v>
      </c>
      <c r="D32" s="155" t="s">
        <v>408</v>
      </c>
      <c r="E32" s="358">
        <v>1881</v>
      </c>
      <c r="F32" s="460">
        <f>SUM(G32:I32)</f>
        <v>2884</v>
      </c>
      <c r="G32" s="509">
        <v>2884</v>
      </c>
      <c r="H32" s="509"/>
      <c r="I32" s="510"/>
      <c r="J32" s="511"/>
      <c r="K32" s="524"/>
      <c r="L32" s="524"/>
      <c r="M32" s="491"/>
      <c r="N32" s="530"/>
      <c r="O32" s="531"/>
      <c r="P32" s="491"/>
      <c r="Q32" s="529"/>
      <c r="R32" s="488">
        <f t="shared" si="4"/>
        <v>0</v>
      </c>
      <c r="S32" s="489">
        <f t="shared" si="5"/>
        <v>2884</v>
      </c>
      <c r="T32" s="490">
        <f t="shared" si="11"/>
        <v>2884</v>
      </c>
      <c r="U32" s="490">
        <f t="shared" si="12"/>
        <v>0</v>
      </c>
      <c r="V32" s="491">
        <f t="shared" si="1"/>
        <v>0</v>
      </c>
    </row>
    <row r="33" spans="1:22" s="11" customFormat="1" ht="25.5" customHeight="1">
      <c r="A33" s="8"/>
      <c r="B33" s="572" t="s">
        <v>476</v>
      </c>
      <c r="C33" s="9" t="s">
        <v>374</v>
      </c>
      <c r="D33" s="155" t="s">
        <v>408</v>
      </c>
      <c r="E33" s="358"/>
      <c r="F33" s="460">
        <f aca="true" t="shared" si="16" ref="F33:F43">SUM(G33:I33)</f>
        <v>10.6</v>
      </c>
      <c r="G33" s="509"/>
      <c r="H33" s="509">
        <v>10.6</v>
      </c>
      <c r="I33" s="510"/>
      <c r="J33" s="511"/>
      <c r="K33" s="524"/>
      <c r="L33" s="524"/>
      <c r="M33" s="491"/>
      <c r="N33" s="530"/>
      <c r="O33" s="531"/>
      <c r="P33" s="491"/>
      <c r="Q33" s="529"/>
      <c r="R33" s="488">
        <f t="shared" si="4"/>
        <v>0</v>
      </c>
      <c r="S33" s="489">
        <f t="shared" si="5"/>
        <v>10.6</v>
      </c>
      <c r="T33" s="490">
        <f t="shared" si="11"/>
        <v>0</v>
      </c>
      <c r="U33" s="490">
        <f>SUM(H33+N33+O33+P33)</f>
        <v>10.6</v>
      </c>
      <c r="V33" s="491">
        <f t="shared" si="1"/>
        <v>0</v>
      </c>
    </row>
    <row r="34" spans="1:22" s="11" customFormat="1" ht="27" customHeight="1">
      <c r="A34" s="8"/>
      <c r="B34" s="572" t="s">
        <v>183</v>
      </c>
      <c r="C34" s="9" t="s">
        <v>374</v>
      </c>
      <c r="D34" s="155" t="s">
        <v>408</v>
      </c>
      <c r="E34" s="358"/>
      <c r="F34" s="460"/>
      <c r="G34" s="509"/>
      <c r="H34" s="509"/>
      <c r="I34" s="510"/>
      <c r="J34" s="511"/>
      <c r="K34" s="524">
        <v>8.1</v>
      </c>
      <c r="L34" s="524">
        <v>300</v>
      </c>
      <c r="M34" s="491"/>
      <c r="N34" s="530"/>
      <c r="O34" s="531"/>
      <c r="P34" s="491"/>
      <c r="Q34" s="529"/>
      <c r="R34" s="488">
        <f t="shared" si="4"/>
        <v>308.1</v>
      </c>
      <c r="S34" s="489">
        <f>SUM(T34:V34)</f>
        <v>308.1</v>
      </c>
      <c r="T34" s="490">
        <f>SUM(G34+J34+K34+L34+M34)</f>
        <v>308.1</v>
      </c>
      <c r="U34" s="490">
        <f>SUM(H34+N34+O34+P34)</f>
        <v>0</v>
      </c>
      <c r="V34" s="491">
        <f>SUM(I34+Q34)</f>
        <v>0</v>
      </c>
    </row>
    <row r="35" spans="1:22" s="11" customFormat="1" ht="25.5" customHeight="1">
      <c r="A35" s="8"/>
      <c r="B35" s="572" t="s">
        <v>422</v>
      </c>
      <c r="C35" s="9" t="s">
        <v>374</v>
      </c>
      <c r="D35" s="155" t="s">
        <v>408</v>
      </c>
      <c r="E35" s="358"/>
      <c r="F35" s="460">
        <f t="shared" si="16"/>
        <v>1757.5</v>
      </c>
      <c r="G35" s="509">
        <v>1757.5</v>
      </c>
      <c r="H35" s="509"/>
      <c r="I35" s="510"/>
      <c r="J35" s="511"/>
      <c r="K35" s="524"/>
      <c r="L35" s="524"/>
      <c r="M35" s="491">
        <v>83.1</v>
      </c>
      <c r="N35" s="530"/>
      <c r="O35" s="531"/>
      <c r="P35" s="491"/>
      <c r="Q35" s="529"/>
      <c r="R35" s="488">
        <f t="shared" si="4"/>
        <v>83.1</v>
      </c>
      <c r="S35" s="489">
        <f t="shared" si="5"/>
        <v>1840.6</v>
      </c>
      <c r="T35" s="490">
        <f t="shared" si="11"/>
        <v>1840.6</v>
      </c>
      <c r="U35" s="490">
        <f t="shared" si="12"/>
        <v>0</v>
      </c>
      <c r="V35" s="491">
        <f t="shared" si="1"/>
        <v>0</v>
      </c>
    </row>
    <row r="36" spans="1:22" s="11" customFormat="1" ht="25.5" customHeight="1">
      <c r="A36" s="8"/>
      <c r="B36" s="572" t="s">
        <v>496</v>
      </c>
      <c r="C36" s="9" t="s">
        <v>374</v>
      </c>
      <c r="D36" s="155" t="s">
        <v>408</v>
      </c>
      <c r="E36" s="358"/>
      <c r="F36" s="460"/>
      <c r="G36" s="509"/>
      <c r="H36" s="509"/>
      <c r="I36" s="510"/>
      <c r="J36" s="511"/>
      <c r="K36" s="524">
        <v>1239.7</v>
      </c>
      <c r="L36" s="524">
        <v>3733.7</v>
      </c>
      <c r="M36" s="491"/>
      <c r="N36" s="530"/>
      <c r="O36" s="531"/>
      <c r="P36" s="491"/>
      <c r="Q36" s="529"/>
      <c r="R36" s="488">
        <f t="shared" si="4"/>
        <v>4973.4</v>
      </c>
      <c r="S36" s="489">
        <f>SUM(T36:V36)</f>
        <v>4973.4</v>
      </c>
      <c r="T36" s="490">
        <f>SUM(G36+J36+K36+L36+M36)</f>
        <v>4973.4</v>
      </c>
      <c r="U36" s="490">
        <f>SUM(H36+N36+O36+P36)</f>
        <v>0</v>
      </c>
      <c r="V36" s="491">
        <f>SUM(I36+Q36)</f>
        <v>0</v>
      </c>
    </row>
    <row r="37" spans="1:22" s="11" customFormat="1" ht="25.5" customHeight="1">
      <c r="A37" s="8"/>
      <c r="B37" s="572" t="s">
        <v>182</v>
      </c>
      <c r="C37" s="9" t="s">
        <v>374</v>
      </c>
      <c r="D37" s="155" t="s">
        <v>408</v>
      </c>
      <c r="E37" s="358"/>
      <c r="F37" s="460"/>
      <c r="G37" s="509"/>
      <c r="H37" s="509"/>
      <c r="I37" s="510"/>
      <c r="J37" s="511"/>
      <c r="K37" s="524"/>
      <c r="L37" s="524">
        <v>316</v>
      </c>
      <c r="M37" s="491"/>
      <c r="N37" s="530"/>
      <c r="O37" s="531"/>
      <c r="P37" s="491"/>
      <c r="Q37" s="529"/>
      <c r="R37" s="488">
        <f t="shared" si="4"/>
        <v>316</v>
      </c>
      <c r="S37" s="489">
        <f>SUM(T37:V37)</f>
        <v>316</v>
      </c>
      <c r="T37" s="490">
        <f>SUM(G37+J37+K37+L37+M37)</f>
        <v>316</v>
      </c>
      <c r="U37" s="490">
        <f>SUM(H37+N37+O37+P37)</f>
        <v>0</v>
      </c>
      <c r="V37" s="491">
        <f>SUM(I37+Q37)</f>
        <v>0</v>
      </c>
    </row>
    <row r="38" spans="1:22" s="11" customFormat="1" ht="27" customHeight="1">
      <c r="A38" s="8"/>
      <c r="B38" s="572" t="s">
        <v>967</v>
      </c>
      <c r="C38" s="9" t="s">
        <v>374</v>
      </c>
      <c r="D38" s="155" t="s">
        <v>408</v>
      </c>
      <c r="E38" s="358"/>
      <c r="F38" s="460"/>
      <c r="G38" s="509"/>
      <c r="H38" s="509"/>
      <c r="I38" s="510"/>
      <c r="J38" s="511"/>
      <c r="K38" s="524"/>
      <c r="L38" s="524"/>
      <c r="M38" s="491"/>
      <c r="N38" s="530">
        <v>214</v>
      </c>
      <c r="O38" s="531"/>
      <c r="P38" s="491"/>
      <c r="Q38" s="529"/>
      <c r="R38" s="488">
        <f t="shared" si="4"/>
        <v>214</v>
      </c>
      <c r="S38" s="489">
        <f>SUM(T38:V38)</f>
        <v>214</v>
      </c>
      <c r="T38" s="490">
        <f>SUM(G38+J38+K38+L38+M38)</f>
        <v>0</v>
      </c>
      <c r="U38" s="490">
        <f>SUM(H38+N38+O38+P38)</f>
        <v>214</v>
      </c>
      <c r="V38" s="491">
        <f>SUM(I38+Q38)</f>
        <v>0</v>
      </c>
    </row>
    <row r="39" spans="1:22" s="11" customFormat="1" ht="39" customHeight="1">
      <c r="A39" s="8"/>
      <c r="B39" s="572" t="s">
        <v>366</v>
      </c>
      <c r="C39" s="9" t="s">
        <v>374</v>
      </c>
      <c r="D39" s="155" t="s">
        <v>408</v>
      </c>
      <c r="E39" s="358">
        <v>5876.3</v>
      </c>
      <c r="F39" s="460">
        <f t="shared" si="16"/>
        <v>6329.3</v>
      </c>
      <c r="G39" s="509"/>
      <c r="H39" s="509">
        <v>6329.3</v>
      </c>
      <c r="I39" s="510"/>
      <c r="J39" s="511"/>
      <c r="K39" s="524"/>
      <c r="L39" s="524"/>
      <c r="M39" s="491"/>
      <c r="N39" s="530"/>
      <c r="O39" s="531"/>
      <c r="P39" s="491"/>
      <c r="Q39" s="529"/>
      <c r="R39" s="488">
        <f t="shared" si="4"/>
        <v>0</v>
      </c>
      <c r="S39" s="489">
        <f t="shared" si="5"/>
        <v>6329.3</v>
      </c>
      <c r="T39" s="490">
        <f t="shared" si="11"/>
        <v>0</v>
      </c>
      <c r="U39" s="490">
        <f t="shared" si="12"/>
        <v>6329.3</v>
      </c>
      <c r="V39" s="491">
        <f t="shared" si="1"/>
        <v>0</v>
      </c>
    </row>
    <row r="40" spans="1:22" s="11" customFormat="1" ht="26.25" customHeight="1">
      <c r="A40" s="8"/>
      <c r="B40" s="572" t="s">
        <v>199</v>
      </c>
      <c r="C40" s="9" t="s">
        <v>374</v>
      </c>
      <c r="D40" s="155" t="s">
        <v>408</v>
      </c>
      <c r="E40" s="358">
        <v>4391</v>
      </c>
      <c r="F40" s="460">
        <f t="shared" si="16"/>
        <v>4391</v>
      </c>
      <c r="G40" s="509"/>
      <c r="H40" s="509">
        <v>4391</v>
      </c>
      <c r="I40" s="510"/>
      <c r="J40" s="511"/>
      <c r="K40" s="524"/>
      <c r="L40" s="524"/>
      <c r="M40" s="491"/>
      <c r="N40" s="530"/>
      <c r="O40" s="531"/>
      <c r="P40" s="491"/>
      <c r="Q40" s="529"/>
      <c r="R40" s="488">
        <f t="shared" si="4"/>
        <v>0</v>
      </c>
      <c r="S40" s="489">
        <f t="shared" si="5"/>
        <v>4391</v>
      </c>
      <c r="T40" s="490">
        <f t="shared" si="11"/>
        <v>0</v>
      </c>
      <c r="U40" s="490">
        <f t="shared" si="12"/>
        <v>4391</v>
      </c>
      <c r="V40" s="491">
        <f t="shared" si="1"/>
        <v>0</v>
      </c>
    </row>
    <row r="41" spans="1:22" s="11" customFormat="1" ht="24.75" customHeight="1">
      <c r="A41" s="8"/>
      <c r="B41" s="572" t="s">
        <v>200</v>
      </c>
      <c r="C41" s="9" t="s">
        <v>374</v>
      </c>
      <c r="D41" s="155" t="s">
        <v>408</v>
      </c>
      <c r="E41" s="358">
        <v>2395.9</v>
      </c>
      <c r="F41" s="460">
        <f t="shared" si="16"/>
        <v>2395.9</v>
      </c>
      <c r="G41" s="479"/>
      <c r="H41" s="509">
        <v>2395.9</v>
      </c>
      <c r="I41" s="510"/>
      <c r="J41" s="511"/>
      <c r="K41" s="524"/>
      <c r="L41" s="524"/>
      <c r="M41" s="491"/>
      <c r="N41" s="530"/>
      <c r="O41" s="531"/>
      <c r="P41" s="491"/>
      <c r="Q41" s="529"/>
      <c r="R41" s="488">
        <f t="shared" si="4"/>
        <v>0</v>
      </c>
      <c r="S41" s="489">
        <f t="shared" si="5"/>
        <v>2395.9</v>
      </c>
      <c r="T41" s="490">
        <f t="shared" si="11"/>
        <v>0</v>
      </c>
      <c r="U41" s="490">
        <f t="shared" si="12"/>
        <v>2395.9</v>
      </c>
      <c r="V41" s="491">
        <f t="shared" si="1"/>
        <v>0</v>
      </c>
    </row>
    <row r="42" spans="1:22" s="11" customFormat="1" ht="25.5" customHeight="1">
      <c r="A42" s="8"/>
      <c r="B42" s="572" t="s">
        <v>138</v>
      </c>
      <c r="C42" s="9" t="s">
        <v>374</v>
      </c>
      <c r="D42" s="155" t="s">
        <v>408</v>
      </c>
      <c r="E42" s="358">
        <v>18</v>
      </c>
      <c r="F42" s="460">
        <f t="shared" si="16"/>
        <v>18</v>
      </c>
      <c r="G42" s="479"/>
      <c r="H42" s="509">
        <v>18</v>
      </c>
      <c r="I42" s="510"/>
      <c r="J42" s="511"/>
      <c r="K42" s="524"/>
      <c r="L42" s="524"/>
      <c r="M42" s="491"/>
      <c r="N42" s="530"/>
      <c r="O42" s="531"/>
      <c r="P42" s="491"/>
      <c r="Q42" s="529"/>
      <c r="R42" s="488">
        <f t="shared" si="4"/>
        <v>0</v>
      </c>
      <c r="S42" s="489">
        <f t="shared" si="5"/>
        <v>18</v>
      </c>
      <c r="T42" s="490">
        <f t="shared" si="11"/>
        <v>0</v>
      </c>
      <c r="U42" s="490">
        <f t="shared" si="12"/>
        <v>18</v>
      </c>
      <c r="V42" s="491">
        <f t="shared" si="1"/>
        <v>0</v>
      </c>
    </row>
    <row r="43" spans="1:22" s="11" customFormat="1" ht="19.5" customHeight="1">
      <c r="A43" s="14"/>
      <c r="B43" s="572" t="s">
        <v>590</v>
      </c>
      <c r="C43" s="9" t="s">
        <v>374</v>
      </c>
      <c r="D43" s="155" t="s">
        <v>408</v>
      </c>
      <c r="E43" s="358"/>
      <c r="F43" s="460">
        <f t="shared" si="16"/>
        <v>0</v>
      </c>
      <c r="G43" s="519">
        <v>0</v>
      </c>
      <c r="H43" s="519"/>
      <c r="I43" s="520"/>
      <c r="J43" s="511"/>
      <c r="K43" s="524"/>
      <c r="L43" s="524"/>
      <c r="M43" s="491"/>
      <c r="N43" s="521"/>
      <c r="O43" s="535"/>
      <c r="P43" s="536"/>
      <c r="Q43" s="529"/>
      <c r="R43" s="488">
        <f t="shared" si="4"/>
        <v>0</v>
      </c>
      <c r="S43" s="489">
        <f t="shared" si="5"/>
        <v>0</v>
      </c>
      <c r="T43" s="490">
        <f t="shared" si="11"/>
        <v>0</v>
      </c>
      <c r="U43" s="490"/>
      <c r="V43" s="491">
        <f t="shared" si="1"/>
        <v>0</v>
      </c>
    </row>
    <row r="44" spans="1:22" s="11" customFormat="1" ht="27" customHeight="1">
      <c r="A44" s="14" t="s">
        <v>424</v>
      </c>
      <c r="B44" s="573" t="s">
        <v>426</v>
      </c>
      <c r="C44" s="144" t="s">
        <v>380</v>
      </c>
      <c r="D44" s="156" t="s">
        <v>375</v>
      </c>
      <c r="E44" s="343">
        <f>SUM(E45+E53)</f>
        <v>117596</v>
      </c>
      <c r="F44" s="469">
        <f aca="true" t="shared" si="17" ref="F44:Q44">SUM(F45+F53)</f>
        <v>127068.7</v>
      </c>
      <c r="G44" s="470">
        <f t="shared" si="17"/>
        <v>112858.7</v>
      </c>
      <c r="H44" s="470">
        <f t="shared" si="17"/>
        <v>14210</v>
      </c>
      <c r="I44" s="471">
        <f t="shared" si="17"/>
        <v>0</v>
      </c>
      <c r="J44" s="470">
        <f t="shared" si="17"/>
        <v>0</v>
      </c>
      <c r="K44" s="470">
        <f t="shared" si="17"/>
        <v>0</v>
      </c>
      <c r="L44" s="470">
        <f t="shared" si="17"/>
        <v>1000</v>
      </c>
      <c r="M44" s="472">
        <f t="shared" si="17"/>
        <v>0</v>
      </c>
      <c r="N44" s="473">
        <f t="shared" si="17"/>
        <v>0</v>
      </c>
      <c r="O44" s="474">
        <f t="shared" si="17"/>
        <v>0</v>
      </c>
      <c r="P44" s="471">
        <f t="shared" si="17"/>
        <v>0</v>
      </c>
      <c r="Q44" s="596">
        <f t="shared" si="17"/>
        <v>500</v>
      </c>
      <c r="R44" s="497">
        <f t="shared" si="4"/>
        <v>1500</v>
      </c>
      <c r="S44" s="476">
        <f t="shared" si="5"/>
        <v>128568.7</v>
      </c>
      <c r="T44" s="498">
        <f t="shared" si="11"/>
        <v>113858.7</v>
      </c>
      <c r="U44" s="498">
        <f>SUM(H44+N44+O44+P44)</f>
        <v>14210</v>
      </c>
      <c r="V44" s="499">
        <f t="shared" si="1"/>
        <v>500</v>
      </c>
    </row>
    <row r="45" spans="1:22" s="11" customFormat="1" ht="25.5" customHeight="1">
      <c r="A45" s="14" t="s">
        <v>214</v>
      </c>
      <c r="B45" s="573" t="s">
        <v>215</v>
      </c>
      <c r="C45" s="144" t="s">
        <v>380</v>
      </c>
      <c r="D45" s="156" t="s">
        <v>377</v>
      </c>
      <c r="E45" s="343">
        <f>SUM(E46)</f>
        <v>112581</v>
      </c>
      <c r="F45" s="469">
        <f>SUM(F46+F51)</f>
        <v>119619.4</v>
      </c>
      <c r="G45" s="470">
        <f>SUM(G46+G51)</f>
        <v>105409.4</v>
      </c>
      <c r="H45" s="470">
        <f>SUM(H46+H51)</f>
        <v>14210</v>
      </c>
      <c r="I45" s="471">
        <f>SUM(I46+I51)</f>
        <v>0</v>
      </c>
      <c r="J45" s="537"/>
      <c r="K45" s="472">
        <f>SUM(K46+K51)</f>
        <v>0</v>
      </c>
      <c r="L45" s="470">
        <f>SUM(L46+L51)</f>
        <v>1000</v>
      </c>
      <c r="M45" s="626">
        <f>SUM(M46+M51)</f>
        <v>0</v>
      </c>
      <c r="N45" s="472">
        <f>SUM(N46+N51)</f>
        <v>0</v>
      </c>
      <c r="O45" s="538"/>
      <c r="P45" s="539"/>
      <c r="Q45" s="473">
        <f>SUM(Q46+Q51)</f>
        <v>500</v>
      </c>
      <c r="R45" s="497">
        <f t="shared" si="4"/>
        <v>1500</v>
      </c>
      <c r="S45" s="476">
        <f t="shared" si="5"/>
        <v>121119.4</v>
      </c>
      <c r="T45" s="498">
        <f t="shared" si="11"/>
        <v>106409.4</v>
      </c>
      <c r="U45" s="498">
        <f>SUM(H45+N45+O45+P45)</f>
        <v>14210</v>
      </c>
      <c r="V45" s="499">
        <f t="shared" si="1"/>
        <v>500</v>
      </c>
    </row>
    <row r="46" spans="1:22" s="13" customFormat="1" ht="25.5" customHeight="1">
      <c r="A46" s="12"/>
      <c r="B46" s="572" t="s">
        <v>685</v>
      </c>
      <c r="C46" s="9" t="s">
        <v>380</v>
      </c>
      <c r="D46" s="155" t="s">
        <v>377</v>
      </c>
      <c r="E46" s="358">
        <v>112581</v>
      </c>
      <c r="F46" s="460">
        <f aca="true" t="shared" si="18" ref="F46:F52">SUM(G46:I46)</f>
        <v>119619.4</v>
      </c>
      <c r="G46" s="509">
        <v>105409.4</v>
      </c>
      <c r="H46" s="509">
        <v>14210</v>
      </c>
      <c r="I46" s="510"/>
      <c r="J46" s="511"/>
      <c r="K46" s="524"/>
      <c r="L46" s="524">
        <v>1000</v>
      </c>
      <c r="M46" s="491"/>
      <c r="N46" s="530"/>
      <c r="O46" s="540"/>
      <c r="P46" s="541"/>
      <c r="Q46" s="821">
        <v>500</v>
      </c>
      <c r="R46" s="488">
        <f t="shared" si="4"/>
        <v>1500</v>
      </c>
      <c r="S46" s="489">
        <f>SUM(T46:V46)</f>
        <v>121119.4</v>
      </c>
      <c r="T46" s="490">
        <f t="shared" si="11"/>
        <v>106409.4</v>
      </c>
      <c r="U46" s="490">
        <f>SUM(H46+N46+O46+P46)</f>
        <v>14210</v>
      </c>
      <c r="V46" s="491">
        <f t="shared" si="1"/>
        <v>500</v>
      </c>
    </row>
    <row r="47" spans="1:22" s="11" customFormat="1" ht="18" customHeight="1" hidden="1">
      <c r="A47" s="8"/>
      <c r="B47" s="572" t="s">
        <v>219</v>
      </c>
      <c r="C47" s="9" t="s">
        <v>380</v>
      </c>
      <c r="D47" s="155" t="s">
        <v>377</v>
      </c>
      <c r="E47" s="358"/>
      <c r="F47" s="460">
        <f t="shared" si="18"/>
        <v>0</v>
      </c>
      <c r="G47" s="519"/>
      <c r="H47" s="519"/>
      <c r="I47" s="520"/>
      <c r="J47" s="542"/>
      <c r="K47" s="511"/>
      <c r="L47" s="524"/>
      <c r="M47" s="491"/>
      <c r="N47" s="526"/>
      <c r="O47" s="527"/>
      <c r="P47" s="490"/>
      <c r="Q47" s="525"/>
      <c r="R47" s="488">
        <f t="shared" si="4"/>
        <v>0</v>
      </c>
      <c r="S47" s="489">
        <f t="shared" si="5"/>
        <v>0</v>
      </c>
      <c r="T47" s="490">
        <f t="shared" si="11"/>
        <v>0</v>
      </c>
      <c r="U47" s="490">
        <f aca="true" t="shared" si="19" ref="U47:U52">SUM(H47+K47+L47+M47+N47)</f>
        <v>0</v>
      </c>
      <c r="V47" s="528">
        <f aca="true" t="shared" si="20" ref="V47:V52">SUM(I47+L47+M47+N47+P47)</f>
        <v>0</v>
      </c>
    </row>
    <row r="48" spans="1:22" s="11" customFormat="1" ht="32.25" customHeight="1" hidden="1">
      <c r="A48" s="8"/>
      <c r="B48" s="572" t="s">
        <v>220</v>
      </c>
      <c r="C48" s="9" t="s">
        <v>380</v>
      </c>
      <c r="D48" s="155" t="s">
        <v>377</v>
      </c>
      <c r="E48" s="358"/>
      <c r="F48" s="460">
        <f t="shared" si="18"/>
        <v>0</v>
      </c>
      <c r="G48" s="519"/>
      <c r="H48" s="519"/>
      <c r="I48" s="520"/>
      <c r="J48" s="525"/>
      <c r="K48" s="511"/>
      <c r="L48" s="524"/>
      <c r="M48" s="491"/>
      <c r="N48" s="530"/>
      <c r="O48" s="531"/>
      <c r="P48" s="524"/>
      <c r="Q48" s="525"/>
      <c r="R48" s="488">
        <f t="shared" si="4"/>
        <v>0</v>
      </c>
      <c r="S48" s="489">
        <f t="shared" si="5"/>
        <v>0</v>
      </c>
      <c r="T48" s="490">
        <f t="shared" si="11"/>
        <v>0</v>
      </c>
      <c r="U48" s="490">
        <f t="shared" si="19"/>
        <v>0</v>
      </c>
      <c r="V48" s="528">
        <f t="shared" si="20"/>
        <v>0</v>
      </c>
    </row>
    <row r="49" spans="1:22" s="11" customFormat="1" ht="32.25" customHeight="1" hidden="1">
      <c r="A49" s="8"/>
      <c r="B49" s="572" t="s">
        <v>221</v>
      </c>
      <c r="C49" s="9" t="s">
        <v>380</v>
      </c>
      <c r="D49" s="155" t="s">
        <v>377</v>
      </c>
      <c r="E49" s="358"/>
      <c r="F49" s="460">
        <f t="shared" si="18"/>
        <v>0</v>
      </c>
      <c r="G49" s="519"/>
      <c r="H49" s="519"/>
      <c r="I49" s="520"/>
      <c r="J49" s="525"/>
      <c r="K49" s="511"/>
      <c r="L49" s="524"/>
      <c r="M49" s="491"/>
      <c r="N49" s="530"/>
      <c r="O49" s="531"/>
      <c r="P49" s="524"/>
      <c r="Q49" s="525"/>
      <c r="R49" s="488">
        <f t="shared" si="4"/>
        <v>0</v>
      </c>
      <c r="S49" s="489">
        <f t="shared" si="5"/>
        <v>0</v>
      </c>
      <c r="T49" s="490">
        <f t="shared" si="11"/>
        <v>0</v>
      </c>
      <c r="U49" s="490">
        <f t="shared" si="19"/>
        <v>0</v>
      </c>
      <c r="V49" s="528">
        <f t="shared" si="20"/>
        <v>0</v>
      </c>
    </row>
    <row r="50" spans="1:22" s="11" customFormat="1" ht="24.75" customHeight="1" hidden="1">
      <c r="A50" s="8"/>
      <c r="B50" s="572" t="s">
        <v>222</v>
      </c>
      <c r="C50" s="9" t="s">
        <v>380</v>
      </c>
      <c r="D50" s="155" t="s">
        <v>377</v>
      </c>
      <c r="E50" s="358"/>
      <c r="F50" s="460">
        <f t="shared" si="18"/>
        <v>0</v>
      </c>
      <c r="G50" s="519"/>
      <c r="H50" s="519"/>
      <c r="I50" s="520"/>
      <c r="J50" s="525"/>
      <c r="K50" s="511"/>
      <c r="L50" s="524"/>
      <c r="M50" s="491"/>
      <c r="N50" s="530"/>
      <c r="O50" s="531"/>
      <c r="P50" s="524"/>
      <c r="Q50" s="525"/>
      <c r="R50" s="488">
        <f t="shared" si="4"/>
        <v>0</v>
      </c>
      <c r="S50" s="489">
        <f t="shared" si="5"/>
        <v>0</v>
      </c>
      <c r="T50" s="490">
        <f t="shared" si="11"/>
        <v>0</v>
      </c>
      <c r="U50" s="490">
        <f t="shared" si="19"/>
        <v>0</v>
      </c>
      <c r="V50" s="528">
        <f t="shared" si="20"/>
        <v>0</v>
      </c>
    </row>
    <row r="51" spans="1:22" s="11" customFormat="1" ht="66" customHeight="1" hidden="1">
      <c r="A51" s="8"/>
      <c r="B51" s="572" t="s">
        <v>252</v>
      </c>
      <c r="C51" s="9" t="s">
        <v>380</v>
      </c>
      <c r="D51" s="155" t="s">
        <v>377</v>
      </c>
      <c r="E51" s="358"/>
      <c r="F51" s="460">
        <f t="shared" si="18"/>
        <v>0</v>
      </c>
      <c r="G51" s="519"/>
      <c r="H51" s="519"/>
      <c r="I51" s="520"/>
      <c r="J51" s="525"/>
      <c r="K51" s="511"/>
      <c r="L51" s="524"/>
      <c r="M51" s="491"/>
      <c r="N51" s="530"/>
      <c r="O51" s="531"/>
      <c r="P51" s="524"/>
      <c r="Q51" s="525"/>
      <c r="R51" s="488">
        <f t="shared" si="4"/>
        <v>0</v>
      </c>
      <c r="S51" s="489">
        <f t="shared" si="5"/>
        <v>0</v>
      </c>
      <c r="T51" s="490">
        <f t="shared" si="11"/>
        <v>0</v>
      </c>
      <c r="U51" s="490">
        <f t="shared" si="19"/>
        <v>0</v>
      </c>
      <c r="V51" s="528">
        <f t="shared" si="20"/>
        <v>0</v>
      </c>
    </row>
    <row r="52" spans="1:22" s="11" customFormat="1" ht="63.75" customHeight="1" hidden="1">
      <c r="A52" s="126"/>
      <c r="B52" s="575" t="s">
        <v>724</v>
      </c>
      <c r="C52" s="40" t="s">
        <v>380</v>
      </c>
      <c r="D52" s="158" t="s">
        <v>377</v>
      </c>
      <c r="E52" s="364"/>
      <c r="F52" s="457">
        <f t="shared" si="18"/>
        <v>0</v>
      </c>
      <c r="G52" s="543"/>
      <c r="H52" s="543"/>
      <c r="I52" s="544"/>
      <c r="J52" s="545"/>
      <c r="K52" s="511"/>
      <c r="L52" s="524"/>
      <c r="M52" s="491"/>
      <c r="N52" s="521"/>
      <c r="O52" s="535"/>
      <c r="P52" s="546"/>
      <c r="Q52" s="545"/>
      <c r="R52" s="533">
        <f t="shared" si="4"/>
        <v>0</v>
      </c>
      <c r="S52" s="547">
        <f t="shared" si="5"/>
        <v>0</v>
      </c>
      <c r="T52" s="548">
        <f t="shared" si="11"/>
        <v>0</v>
      </c>
      <c r="U52" s="548">
        <f t="shared" si="19"/>
        <v>0</v>
      </c>
      <c r="V52" s="549">
        <f t="shared" si="20"/>
        <v>0</v>
      </c>
    </row>
    <row r="53" spans="1:69" s="17" customFormat="1" ht="35.25" customHeight="1">
      <c r="A53" s="34" t="s">
        <v>266</v>
      </c>
      <c r="B53" s="571" t="s">
        <v>201</v>
      </c>
      <c r="C53" s="145" t="s">
        <v>380</v>
      </c>
      <c r="D53" s="154" t="s">
        <v>428</v>
      </c>
      <c r="E53" s="348">
        <f>SUM(E54+E55)</f>
        <v>5015</v>
      </c>
      <c r="F53" s="469">
        <f aca="true" t="shared" si="21" ref="F53:F65">SUM(G53:I53)</f>
        <v>7449.3</v>
      </c>
      <c r="G53" s="470">
        <f>SUM(G54+G55)</f>
        <v>7449.3</v>
      </c>
      <c r="H53" s="470">
        <f>SUM(H54+H55)</f>
        <v>0</v>
      </c>
      <c r="I53" s="471">
        <f>SUM(I54+I55)</f>
        <v>0</v>
      </c>
      <c r="J53" s="550">
        <f aca="true" t="shared" si="22" ref="J53:Q53">SUM(J54+J55)</f>
        <v>0</v>
      </c>
      <c r="K53" s="469">
        <f t="shared" si="22"/>
        <v>0</v>
      </c>
      <c r="L53" s="470">
        <f t="shared" si="22"/>
        <v>0</v>
      </c>
      <c r="M53" s="471">
        <f t="shared" si="22"/>
        <v>0</v>
      </c>
      <c r="N53" s="473">
        <f t="shared" si="22"/>
        <v>0</v>
      </c>
      <c r="O53" s="474">
        <f t="shared" si="22"/>
        <v>0</v>
      </c>
      <c r="P53" s="471">
        <f t="shared" si="22"/>
        <v>0</v>
      </c>
      <c r="Q53" s="551">
        <f t="shared" si="22"/>
        <v>0</v>
      </c>
      <c r="R53" s="475">
        <f t="shared" si="4"/>
        <v>0</v>
      </c>
      <c r="S53" s="476">
        <f t="shared" si="5"/>
        <v>7449.3</v>
      </c>
      <c r="T53" s="498">
        <f aca="true" t="shared" si="23" ref="T53:T58">SUM(G53+J53+K53+L53+M53)</f>
        <v>7449.3</v>
      </c>
      <c r="U53" s="498">
        <f aca="true" t="shared" si="24" ref="U53:U112">SUM(H53+N53+O53+P53)</f>
        <v>0</v>
      </c>
      <c r="V53" s="499">
        <f aca="true" t="shared" si="25" ref="V53:V112">SUM(I53+Q53)</f>
        <v>0</v>
      </c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</row>
    <row r="54" spans="1:22" s="17" customFormat="1" ht="27" customHeight="1">
      <c r="A54" s="14"/>
      <c r="B54" s="572" t="s">
        <v>427</v>
      </c>
      <c r="C54" s="9" t="s">
        <v>380</v>
      </c>
      <c r="D54" s="155" t="s">
        <v>428</v>
      </c>
      <c r="E54" s="345">
        <v>723</v>
      </c>
      <c r="F54" s="552">
        <f t="shared" si="21"/>
        <v>1625.8</v>
      </c>
      <c r="G54" s="509">
        <v>1625.8</v>
      </c>
      <c r="H54" s="509"/>
      <c r="I54" s="510"/>
      <c r="J54" s="553"/>
      <c r="K54" s="511"/>
      <c r="L54" s="512"/>
      <c r="M54" s="491"/>
      <c r="N54" s="513"/>
      <c r="O54" s="514"/>
      <c r="P54" s="515"/>
      <c r="Q54" s="513"/>
      <c r="R54" s="554">
        <f t="shared" si="4"/>
        <v>0</v>
      </c>
      <c r="S54" s="511">
        <f t="shared" si="5"/>
        <v>1625.8</v>
      </c>
      <c r="T54" s="524">
        <f t="shared" si="23"/>
        <v>1625.8</v>
      </c>
      <c r="U54" s="524">
        <f t="shared" si="24"/>
        <v>0</v>
      </c>
      <c r="V54" s="491">
        <f t="shared" si="25"/>
        <v>0</v>
      </c>
    </row>
    <row r="55" spans="1:22" s="11" customFormat="1" ht="26.25" customHeight="1">
      <c r="A55" s="14"/>
      <c r="B55" s="572" t="s">
        <v>354</v>
      </c>
      <c r="C55" s="9" t="s">
        <v>380</v>
      </c>
      <c r="D55" s="155" t="s">
        <v>428</v>
      </c>
      <c r="E55" s="345">
        <v>4292</v>
      </c>
      <c r="F55" s="552">
        <f t="shared" si="21"/>
        <v>5823.5</v>
      </c>
      <c r="G55" s="509">
        <v>5823.5</v>
      </c>
      <c r="H55" s="509"/>
      <c r="I55" s="510"/>
      <c r="J55" s="555"/>
      <c r="K55" s="556"/>
      <c r="L55" s="546"/>
      <c r="M55" s="536"/>
      <c r="N55" s="530"/>
      <c r="O55" s="531"/>
      <c r="P55" s="525"/>
      <c r="Q55" s="530"/>
      <c r="R55" s="554">
        <f t="shared" si="4"/>
        <v>0</v>
      </c>
      <c r="S55" s="511">
        <f t="shared" si="5"/>
        <v>5823.5</v>
      </c>
      <c r="T55" s="524">
        <f t="shared" si="23"/>
        <v>5823.5</v>
      </c>
      <c r="U55" s="524">
        <f t="shared" si="24"/>
        <v>0</v>
      </c>
      <c r="V55" s="491">
        <f t="shared" si="25"/>
        <v>0</v>
      </c>
    </row>
    <row r="56" spans="1:22" s="11" customFormat="1" ht="27.75" customHeight="1">
      <c r="A56" s="22" t="s">
        <v>429</v>
      </c>
      <c r="B56" s="570" t="s">
        <v>430</v>
      </c>
      <c r="C56" s="23" t="s">
        <v>398</v>
      </c>
      <c r="D56" s="153" t="s">
        <v>375</v>
      </c>
      <c r="E56" s="349">
        <f>SUM(E57+E71+E73+E75+E83)</f>
        <v>48447</v>
      </c>
      <c r="F56" s="460">
        <f t="shared" si="21"/>
        <v>58826</v>
      </c>
      <c r="G56" s="557">
        <f>SUM(G71+G73+G75+G83+G57)</f>
        <v>56341.600000000006</v>
      </c>
      <c r="H56" s="557">
        <f>SUM(H71+H73+H75+H83+H57)</f>
        <v>2393.2</v>
      </c>
      <c r="I56" s="462">
        <f aca="true" t="shared" si="26" ref="I56:Q56">SUM(I71+I73+I75+I83)</f>
        <v>91.2</v>
      </c>
      <c r="J56" s="558">
        <f t="shared" si="26"/>
        <v>0</v>
      </c>
      <c r="K56" s="559">
        <f t="shared" si="26"/>
        <v>0</v>
      </c>
      <c r="L56" s="519">
        <f t="shared" si="26"/>
        <v>0</v>
      </c>
      <c r="M56" s="520">
        <f t="shared" si="26"/>
        <v>-1204.9</v>
      </c>
      <c r="N56" s="560">
        <f>SUM(N71+N73+N75+N83+N57)</f>
        <v>455</v>
      </c>
      <c r="O56" s="561">
        <f t="shared" si="26"/>
        <v>0</v>
      </c>
      <c r="P56" s="462">
        <f t="shared" si="26"/>
        <v>0</v>
      </c>
      <c r="Q56" s="561">
        <f t="shared" si="26"/>
        <v>0</v>
      </c>
      <c r="R56" s="465">
        <f t="shared" si="4"/>
        <v>-749.9000000000001</v>
      </c>
      <c r="S56" s="466">
        <f t="shared" si="5"/>
        <v>58076.1</v>
      </c>
      <c r="T56" s="467">
        <f t="shared" si="23"/>
        <v>55136.700000000004</v>
      </c>
      <c r="U56" s="467">
        <f t="shared" si="24"/>
        <v>2848.2</v>
      </c>
      <c r="V56" s="468">
        <f t="shared" si="25"/>
        <v>91.2</v>
      </c>
    </row>
    <row r="57" spans="1:22" s="11" customFormat="1" ht="26.25" customHeight="1">
      <c r="A57" s="262" t="s">
        <v>464</v>
      </c>
      <c r="B57" s="574" t="s">
        <v>35</v>
      </c>
      <c r="C57" s="15" t="s">
        <v>398</v>
      </c>
      <c r="D57" s="157" t="s">
        <v>374</v>
      </c>
      <c r="E57" s="361">
        <f>SUM(E58+E59+E60)</f>
        <v>0</v>
      </c>
      <c r="F57" s="552">
        <f>SUM(G57:I57)</f>
        <v>2285.2</v>
      </c>
      <c r="G57" s="562">
        <f>SUM(G58:G64)</f>
        <v>382</v>
      </c>
      <c r="H57" s="562">
        <f>SUM(H58:H64)+H65</f>
        <v>1903.2</v>
      </c>
      <c r="I57" s="520"/>
      <c r="J57" s="559"/>
      <c r="K57" s="559"/>
      <c r="L57" s="519"/>
      <c r="M57" s="520"/>
      <c r="N57" s="563">
        <f>SUM(N58:N64)</f>
        <v>575</v>
      </c>
      <c r="O57" s="562"/>
      <c r="P57" s="520"/>
      <c r="Q57" s="562"/>
      <c r="R57" s="488">
        <f t="shared" si="4"/>
        <v>575</v>
      </c>
      <c r="S57" s="489">
        <f aca="true" t="shared" si="27" ref="S57:S65">SUM(T57:V57)</f>
        <v>2860.2</v>
      </c>
      <c r="T57" s="490">
        <f t="shared" si="23"/>
        <v>382</v>
      </c>
      <c r="U57" s="490">
        <f t="shared" si="24"/>
        <v>2478.2</v>
      </c>
      <c r="V57" s="491">
        <f>SUM(I57+Q57)</f>
        <v>0</v>
      </c>
    </row>
    <row r="58" spans="1:22" s="11" customFormat="1" ht="21" customHeight="1">
      <c r="A58" s="14"/>
      <c r="B58" s="572" t="s">
        <v>899</v>
      </c>
      <c r="C58" s="9" t="s">
        <v>398</v>
      </c>
      <c r="D58" s="155" t="s">
        <v>374</v>
      </c>
      <c r="E58" s="361"/>
      <c r="F58" s="552">
        <f t="shared" si="21"/>
        <v>1807</v>
      </c>
      <c r="G58" s="509">
        <v>382</v>
      </c>
      <c r="H58" s="509">
        <v>1425</v>
      </c>
      <c r="I58" s="510"/>
      <c r="J58" s="555"/>
      <c r="K58" s="556"/>
      <c r="L58" s="546"/>
      <c r="M58" s="536"/>
      <c r="N58" s="530"/>
      <c r="O58" s="531"/>
      <c r="P58" s="525"/>
      <c r="Q58" s="530"/>
      <c r="R58" s="488">
        <f t="shared" si="4"/>
        <v>0</v>
      </c>
      <c r="S58" s="489">
        <f t="shared" si="27"/>
        <v>1807</v>
      </c>
      <c r="T58" s="490">
        <f t="shared" si="23"/>
        <v>382</v>
      </c>
      <c r="U58" s="490">
        <f t="shared" si="24"/>
        <v>1425</v>
      </c>
      <c r="V58" s="491"/>
    </row>
    <row r="59" spans="1:22" s="11" customFormat="1" ht="24.75" customHeight="1">
      <c r="A59" s="14"/>
      <c r="B59" s="572" t="s">
        <v>542</v>
      </c>
      <c r="C59" s="9" t="s">
        <v>398</v>
      </c>
      <c r="D59" s="155" t="s">
        <v>374</v>
      </c>
      <c r="E59" s="361"/>
      <c r="F59" s="552">
        <f t="shared" si="21"/>
        <v>30</v>
      </c>
      <c r="G59" s="519"/>
      <c r="H59" s="509">
        <v>30</v>
      </c>
      <c r="I59" s="510"/>
      <c r="J59" s="555"/>
      <c r="K59" s="556"/>
      <c r="L59" s="546"/>
      <c r="M59" s="536"/>
      <c r="N59" s="530"/>
      <c r="O59" s="531"/>
      <c r="P59" s="525"/>
      <c r="Q59" s="530"/>
      <c r="R59" s="488">
        <f t="shared" si="4"/>
        <v>0</v>
      </c>
      <c r="S59" s="489">
        <f t="shared" si="27"/>
        <v>30</v>
      </c>
      <c r="T59" s="490"/>
      <c r="U59" s="490">
        <f t="shared" si="24"/>
        <v>30</v>
      </c>
      <c r="V59" s="491"/>
    </row>
    <row r="60" spans="1:22" s="11" customFormat="1" ht="24.75" customHeight="1">
      <c r="A60" s="14"/>
      <c r="B60" s="572" t="s">
        <v>543</v>
      </c>
      <c r="C60" s="9" t="s">
        <v>398</v>
      </c>
      <c r="D60" s="155" t="s">
        <v>374</v>
      </c>
      <c r="E60" s="361"/>
      <c r="F60" s="552">
        <f t="shared" si="21"/>
        <v>30</v>
      </c>
      <c r="G60" s="519"/>
      <c r="H60" s="509">
        <v>30</v>
      </c>
      <c r="I60" s="510"/>
      <c r="J60" s="555"/>
      <c r="K60" s="556"/>
      <c r="L60" s="546"/>
      <c r="M60" s="536"/>
      <c r="N60" s="530"/>
      <c r="O60" s="531"/>
      <c r="P60" s="525"/>
      <c r="Q60" s="530"/>
      <c r="R60" s="488">
        <f t="shared" si="4"/>
        <v>0</v>
      </c>
      <c r="S60" s="489">
        <f t="shared" si="27"/>
        <v>30</v>
      </c>
      <c r="T60" s="490"/>
      <c r="U60" s="490">
        <f t="shared" si="24"/>
        <v>30</v>
      </c>
      <c r="V60" s="491"/>
    </row>
    <row r="61" spans="1:22" s="11" customFormat="1" ht="26.25" customHeight="1">
      <c r="A61" s="14"/>
      <c r="B61" s="572" t="s">
        <v>544</v>
      </c>
      <c r="C61" s="9" t="s">
        <v>398</v>
      </c>
      <c r="D61" s="155" t="s">
        <v>374</v>
      </c>
      <c r="E61" s="361"/>
      <c r="F61" s="552">
        <f t="shared" si="21"/>
        <v>30</v>
      </c>
      <c r="G61" s="519"/>
      <c r="H61" s="509">
        <v>30</v>
      </c>
      <c r="I61" s="510"/>
      <c r="J61" s="555"/>
      <c r="K61" s="556"/>
      <c r="L61" s="546"/>
      <c r="M61" s="536"/>
      <c r="N61" s="530"/>
      <c r="O61" s="531"/>
      <c r="P61" s="525"/>
      <c r="Q61" s="530"/>
      <c r="R61" s="488">
        <f t="shared" si="4"/>
        <v>0</v>
      </c>
      <c r="S61" s="489">
        <f t="shared" si="27"/>
        <v>30</v>
      </c>
      <c r="T61" s="490"/>
      <c r="U61" s="490">
        <f t="shared" si="24"/>
        <v>30</v>
      </c>
      <c r="V61" s="491"/>
    </row>
    <row r="62" spans="1:22" s="11" customFormat="1" ht="27" customHeight="1">
      <c r="A62" s="14"/>
      <c r="B62" s="572" t="s">
        <v>545</v>
      </c>
      <c r="C62" s="9" t="s">
        <v>398</v>
      </c>
      <c r="D62" s="155" t="s">
        <v>374</v>
      </c>
      <c r="E62" s="361"/>
      <c r="F62" s="552">
        <f t="shared" si="21"/>
        <v>30</v>
      </c>
      <c r="G62" s="519"/>
      <c r="H62" s="509">
        <v>30</v>
      </c>
      <c r="I62" s="510"/>
      <c r="J62" s="555"/>
      <c r="K62" s="556"/>
      <c r="L62" s="546"/>
      <c r="M62" s="536"/>
      <c r="N62" s="530"/>
      <c r="O62" s="531"/>
      <c r="P62" s="525"/>
      <c r="Q62" s="530"/>
      <c r="R62" s="488">
        <f t="shared" si="4"/>
        <v>0</v>
      </c>
      <c r="S62" s="489">
        <f t="shared" si="27"/>
        <v>30</v>
      </c>
      <c r="T62" s="490"/>
      <c r="U62" s="490">
        <f t="shared" si="24"/>
        <v>30</v>
      </c>
      <c r="V62" s="491"/>
    </row>
    <row r="63" spans="1:22" s="11" customFormat="1" ht="29.25" customHeight="1">
      <c r="A63" s="14"/>
      <c r="B63" s="572" t="s">
        <v>546</v>
      </c>
      <c r="C63" s="9" t="s">
        <v>398</v>
      </c>
      <c r="D63" s="155" t="s">
        <v>374</v>
      </c>
      <c r="E63" s="361"/>
      <c r="F63" s="552">
        <f t="shared" si="21"/>
        <v>30</v>
      </c>
      <c r="G63" s="519"/>
      <c r="H63" s="509">
        <v>30</v>
      </c>
      <c r="I63" s="510"/>
      <c r="J63" s="555"/>
      <c r="K63" s="556"/>
      <c r="L63" s="546"/>
      <c r="M63" s="536"/>
      <c r="N63" s="530"/>
      <c r="O63" s="531"/>
      <c r="P63" s="525"/>
      <c r="Q63" s="530"/>
      <c r="R63" s="488">
        <f t="shared" si="4"/>
        <v>0</v>
      </c>
      <c r="S63" s="489">
        <f t="shared" si="27"/>
        <v>30</v>
      </c>
      <c r="T63" s="490"/>
      <c r="U63" s="490">
        <f t="shared" si="24"/>
        <v>30</v>
      </c>
      <c r="V63" s="491"/>
    </row>
    <row r="64" spans="1:22" s="11" customFormat="1" ht="28.5" customHeight="1">
      <c r="A64" s="337"/>
      <c r="B64" s="575" t="s">
        <v>436</v>
      </c>
      <c r="C64" s="9" t="s">
        <v>398</v>
      </c>
      <c r="D64" s="155" t="s">
        <v>374</v>
      </c>
      <c r="E64" s="367"/>
      <c r="F64" s="564">
        <f t="shared" si="21"/>
        <v>286.3</v>
      </c>
      <c r="G64" s="543"/>
      <c r="H64" s="565">
        <v>286.3</v>
      </c>
      <c r="I64" s="566"/>
      <c r="J64" s="567"/>
      <c r="K64" s="556"/>
      <c r="L64" s="546"/>
      <c r="M64" s="536"/>
      <c r="N64" s="521">
        <v>575</v>
      </c>
      <c r="O64" s="535"/>
      <c r="P64" s="545"/>
      <c r="Q64" s="521"/>
      <c r="R64" s="568">
        <f t="shared" si="4"/>
        <v>575</v>
      </c>
      <c r="S64" s="556">
        <f t="shared" si="27"/>
        <v>861.3</v>
      </c>
      <c r="T64" s="546"/>
      <c r="U64" s="546">
        <f t="shared" si="24"/>
        <v>861.3</v>
      </c>
      <c r="V64" s="536"/>
    </row>
    <row r="65" spans="1:22" s="11" customFormat="1" ht="27" customHeight="1">
      <c r="A65" s="338"/>
      <c r="B65" s="572" t="s">
        <v>91</v>
      </c>
      <c r="C65" s="9" t="s">
        <v>398</v>
      </c>
      <c r="D65" s="155" t="s">
        <v>374</v>
      </c>
      <c r="E65" s="368"/>
      <c r="F65" s="562">
        <f t="shared" si="21"/>
        <v>41.9</v>
      </c>
      <c r="G65" s="519"/>
      <c r="H65" s="509">
        <v>41.9</v>
      </c>
      <c r="I65" s="509"/>
      <c r="J65" s="525"/>
      <c r="K65" s="511"/>
      <c r="L65" s="531"/>
      <c r="M65" s="569"/>
      <c r="N65" s="531"/>
      <c r="O65" s="524"/>
      <c r="P65" s="525"/>
      <c r="Q65" s="530"/>
      <c r="R65" s="554">
        <f t="shared" si="4"/>
        <v>0</v>
      </c>
      <c r="S65" s="511">
        <f t="shared" si="27"/>
        <v>41.9</v>
      </c>
      <c r="T65" s="524"/>
      <c r="U65" s="524">
        <f t="shared" si="24"/>
        <v>41.9</v>
      </c>
      <c r="V65" s="491"/>
    </row>
    <row r="66" spans="1:22" s="11" customFormat="1" ht="9" customHeight="1" thickBot="1">
      <c r="A66" s="21"/>
      <c r="B66" s="372"/>
      <c r="C66" s="378"/>
      <c r="D66" s="378"/>
      <c r="E66" s="366"/>
      <c r="F66" s="374"/>
      <c r="G66" s="374"/>
      <c r="H66" s="370"/>
      <c r="I66" s="370"/>
      <c r="J66" s="376"/>
      <c r="K66" s="376"/>
      <c r="L66" s="376"/>
      <c r="M66" s="376"/>
      <c r="N66" s="376"/>
      <c r="O66" s="376"/>
      <c r="P66" s="376"/>
      <c r="Q66" s="376"/>
      <c r="R66" s="375"/>
      <c r="S66" s="376"/>
      <c r="T66" s="376"/>
      <c r="U66" s="376"/>
      <c r="V66" s="376"/>
    </row>
    <row r="67" spans="1:22" s="11" customFormat="1" ht="21.75" customHeight="1" thickBot="1">
      <c r="A67" s="1125"/>
      <c r="B67" s="1085" t="s">
        <v>367</v>
      </c>
      <c r="C67" s="1088" t="s">
        <v>261</v>
      </c>
      <c r="D67" s="1080" t="s">
        <v>262</v>
      </c>
      <c r="E67" s="1113" t="s">
        <v>57</v>
      </c>
      <c r="F67" s="1110" t="s">
        <v>483</v>
      </c>
      <c r="G67" s="1111"/>
      <c r="H67" s="1111"/>
      <c r="I67" s="1112"/>
      <c r="J67" s="416"/>
      <c r="K67" s="1092" t="s">
        <v>54</v>
      </c>
      <c r="L67" s="1093"/>
      <c r="M67" s="1093"/>
      <c r="N67" s="1093"/>
      <c r="O67" s="1093"/>
      <c r="P67" s="1093"/>
      <c r="Q67" s="1094"/>
      <c r="R67" s="1077" t="s">
        <v>554</v>
      </c>
      <c r="S67" s="1102" t="s">
        <v>595</v>
      </c>
      <c r="T67" s="1103"/>
      <c r="U67" s="1103"/>
      <c r="V67" s="1104"/>
    </row>
    <row r="68" spans="1:22" s="11" customFormat="1" ht="22.5" customHeight="1" thickBot="1">
      <c r="A68" s="1126"/>
      <c r="B68" s="1086"/>
      <c r="C68" s="1078"/>
      <c r="D68" s="1081"/>
      <c r="E68" s="1114"/>
      <c r="F68" s="1060" t="s">
        <v>370</v>
      </c>
      <c r="G68" s="1062" t="s">
        <v>371</v>
      </c>
      <c r="H68" s="1062"/>
      <c r="I68" s="1063"/>
      <c r="J68" s="413"/>
      <c r="K68" s="1089" t="s">
        <v>33</v>
      </c>
      <c r="L68" s="1090"/>
      <c r="M68" s="1091"/>
      <c r="N68" s="1064" t="s">
        <v>553</v>
      </c>
      <c r="O68" s="1064"/>
      <c r="P68" s="1065"/>
      <c r="Q68" s="1068" t="s">
        <v>720</v>
      </c>
      <c r="R68" s="1058"/>
      <c r="S68" s="1105" t="s">
        <v>370</v>
      </c>
      <c r="T68" s="1062" t="s">
        <v>371</v>
      </c>
      <c r="U68" s="1062"/>
      <c r="V68" s="1063"/>
    </row>
    <row r="69" spans="1:22" s="11" customFormat="1" ht="144" customHeight="1" thickBot="1">
      <c r="A69" s="1061"/>
      <c r="B69" s="1087"/>
      <c r="C69" s="1079"/>
      <c r="D69" s="1082"/>
      <c r="E69" s="1115"/>
      <c r="F69" s="1061"/>
      <c r="G69" s="203" t="s">
        <v>715</v>
      </c>
      <c r="H69" s="341" t="s">
        <v>719</v>
      </c>
      <c r="I69" s="204" t="s">
        <v>720</v>
      </c>
      <c r="J69" s="417"/>
      <c r="K69" s="452" t="s">
        <v>178</v>
      </c>
      <c r="L69" s="451" t="s">
        <v>650</v>
      </c>
      <c r="M69" s="428" t="s">
        <v>32</v>
      </c>
      <c r="N69" s="1066"/>
      <c r="O69" s="1066"/>
      <c r="P69" s="1067"/>
      <c r="Q69" s="1069"/>
      <c r="R69" s="1059"/>
      <c r="S69" s="1106"/>
      <c r="T69" s="203" t="s">
        <v>715</v>
      </c>
      <c r="U69" s="341" t="s">
        <v>719</v>
      </c>
      <c r="V69" s="204" t="s">
        <v>720</v>
      </c>
    </row>
    <row r="70" spans="1:22" s="11" customFormat="1" ht="21" customHeight="1" thickBot="1">
      <c r="A70" s="808"/>
      <c r="B70" s="801">
        <v>1</v>
      </c>
      <c r="C70" s="809">
        <v>2</v>
      </c>
      <c r="D70" s="810">
        <v>3</v>
      </c>
      <c r="E70" s="683">
        <v>4</v>
      </c>
      <c r="F70" s="809">
        <v>5</v>
      </c>
      <c r="G70" s="809">
        <v>6</v>
      </c>
      <c r="H70" s="809">
        <v>7</v>
      </c>
      <c r="I70" s="811">
        <v>8</v>
      </c>
      <c r="J70" s="812">
        <v>6</v>
      </c>
      <c r="K70" s="805">
        <v>9</v>
      </c>
      <c r="L70" s="802">
        <v>10</v>
      </c>
      <c r="M70" s="806">
        <v>11</v>
      </c>
      <c r="N70" s="682">
        <v>12</v>
      </c>
      <c r="O70" s="802">
        <v>12</v>
      </c>
      <c r="P70" s="807">
        <v>12</v>
      </c>
      <c r="Q70" s="682">
        <v>13</v>
      </c>
      <c r="R70" s="804">
        <v>14</v>
      </c>
      <c r="S70" s="805">
        <v>15</v>
      </c>
      <c r="T70" s="802">
        <v>16</v>
      </c>
      <c r="U70" s="802">
        <v>17</v>
      </c>
      <c r="V70" s="807">
        <v>18</v>
      </c>
    </row>
    <row r="71" spans="1:105" s="11" customFormat="1" ht="33" customHeight="1">
      <c r="A71" s="35" t="s">
        <v>465</v>
      </c>
      <c r="B71" s="574" t="s">
        <v>253</v>
      </c>
      <c r="C71" s="15" t="s">
        <v>398</v>
      </c>
      <c r="D71" s="157" t="s">
        <v>400</v>
      </c>
      <c r="E71" s="361">
        <f>SUM(E72)</f>
        <v>490</v>
      </c>
      <c r="F71" s="552">
        <f>SUM(G71:I71)</f>
        <v>490</v>
      </c>
      <c r="G71" s="519">
        <f>SUM(G72)</f>
        <v>0</v>
      </c>
      <c r="H71" s="519">
        <f>SUM(H72)</f>
        <v>490</v>
      </c>
      <c r="I71" s="520">
        <f>SUM(I72)</f>
        <v>0</v>
      </c>
      <c r="J71" s="579">
        <f aca="true" t="shared" si="28" ref="J71:Q71">SUM(J72)</f>
        <v>0</v>
      </c>
      <c r="K71" s="564">
        <f t="shared" si="28"/>
        <v>0</v>
      </c>
      <c r="L71" s="464">
        <f t="shared" si="28"/>
        <v>0</v>
      </c>
      <c r="M71" s="459">
        <f t="shared" si="28"/>
        <v>0</v>
      </c>
      <c r="N71" s="560">
        <f t="shared" si="28"/>
        <v>-120</v>
      </c>
      <c r="O71" s="562">
        <f t="shared" si="28"/>
        <v>0</v>
      </c>
      <c r="P71" s="520">
        <f t="shared" si="28"/>
        <v>0</v>
      </c>
      <c r="Q71" s="563">
        <f t="shared" si="28"/>
        <v>0</v>
      </c>
      <c r="R71" s="488">
        <f t="shared" si="4"/>
        <v>-120</v>
      </c>
      <c r="S71" s="489">
        <f t="shared" si="5"/>
        <v>370</v>
      </c>
      <c r="T71" s="490">
        <f aca="true" t="shared" si="29" ref="T71:T76">SUM(G71+J71+K71+L71+M71)</f>
        <v>0</v>
      </c>
      <c r="U71" s="490">
        <f t="shared" si="24"/>
        <v>370</v>
      </c>
      <c r="V71" s="491">
        <f t="shared" si="25"/>
        <v>0</v>
      </c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</row>
    <row r="72" spans="1:22" s="11" customFormat="1" ht="21.75" customHeight="1">
      <c r="A72" s="8"/>
      <c r="B72" s="572" t="s">
        <v>202</v>
      </c>
      <c r="C72" s="9" t="s">
        <v>398</v>
      </c>
      <c r="D72" s="155" t="s">
        <v>400</v>
      </c>
      <c r="E72" s="345">
        <v>490</v>
      </c>
      <c r="F72" s="552">
        <f>SUM(G72:I72)</f>
        <v>490</v>
      </c>
      <c r="G72" s="509"/>
      <c r="H72" s="509">
        <v>490</v>
      </c>
      <c r="I72" s="510"/>
      <c r="J72" s="555"/>
      <c r="K72" s="556"/>
      <c r="L72" s="535"/>
      <c r="M72" s="536"/>
      <c r="N72" s="526">
        <v>-120</v>
      </c>
      <c r="O72" s="527"/>
      <c r="P72" s="542"/>
      <c r="Q72" s="530"/>
      <c r="R72" s="488">
        <f t="shared" si="4"/>
        <v>-120</v>
      </c>
      <c r="S72" s="489">
        <f t="shared" si="5"/>
        <v>370</v>
      </c>
      <c r="T72" s="490">
        <f t="shared" si="29"/>
        <v>0</v>
      </c>
      <c r="U72" s="490">
        <f>SUM(H72+N72+O72+P72)</f>
        <v>370</v>
      </c>
      <c r="V72" s="491">
        <f t="shared" si="25"/>
        <v>0</v>
      </c>
    </row>
    <row r="73" spans="1:22" s="17" customFormat="1" ht="29.25" customHeight="1">
      <c r="A73" s="14" t="s">
        <v>255</v>
      </c>
      <c r="B73" s="574" t="s">
        <v>643</v>
      </c>
      <c r="C73" s="15" t="s">
        <v>398</v>
      </c>
      <c r="D73" s="157" t="s">
        <v>431</v>
      </c>
      <c r="E73" s="361">
        <f>SUM(E74)</f>
        <v>8500</v>
      </c>
      <c r="F73" s="552">
        <f>SUM(G73:I73)</f>
        <v>2000</v>
      </c>
      <c r="G73" s="519">
        <f>SUM(G74)</f>
        <v>2000</v>
      </c>
      <c r="H73" s="519">
        <f>SUM(H74)</f>
        <v>0</v>
      </c>
      <c r="I73" s="520">
        <f>SUM(I74)</f>
        <v>0</v>
      </c>
      <c r="J73" s="553"/>
      <c r="K73" s="517"/>
      <c r="L73" s="514"/>
      <c r="M73" s="520">
        <f>SUM(M74)</f>
        <v>-800</v>
      </c>
      <c r="N73" s="513"/>
      <c r="O73" s="514"/>
      <c r="P73" s="518"/>
      <c r="Q73" s="513"/>
      <c r="R73" s="488">
        <f t="shared" si="4"/>
        <v>-800</v>
      </c>
      <c r="S73" s="489">
        <f t="shared" si="5"/>
        <v>1200</v>
      </c>
      <c r="T73" s="490">
        <f t="shared" si="29"/>
        <v>1200</v>
      </c>
      <c r="U73" s="490">
        <f t="shared" si="24"/>
        <v>0</v>
      </c>
      <c r="V73" s="491">
        <f t="shared" si="25"/>
        <v>0</v>
      </c>
    </row>
    <row r="74" spans="1:22" s="11" customFormat="1" ht="27" customHeight="1">
      <c r="A74" s="14"/>
      <c r="B74" s="572" t="s">
        <v>254</v>
      </c>
      <c r="C74" s="10" t="s">
        <v>398</v>
      </c>
      <c r="D74" s="159" t="s">
        <v>431</v>
      </c>
      <c r="E74" s="362">
        <v>8500</v>
      </c>
      <c r="F74" s="457">
        <f>SUM(G74:I74)</f>
        <v>2000</v>
      </c>
      <c r="G74" s="580">
        <v>2000</v>
      </c>
      <c r="H74" s="580"/>
      <c r="I74" s="581"/>
      <c r="J74" s="582"/>
      <c r="K74" s="489"/>
      <c r="L74" s="527"/>
      <c r="M74" s="528">
        <v>-800</v>
      </c>
      <c r="N74" s="521"/>
      <c r="O74" s="535"/>
      <c r="P74" s="545"/>
      <c r="Q74" s="530"/>
      <c r="R74" s="488">
        <f t="shared" si="4"/>
        <v>-800</v>
      </c>
      <c r="S74" s="489">
        <f t="shared" si="5"/>
        <v>1200</v>
      </c>
      <c r="T74" s="490">
        <f t="shared" si="29"/>
        <v>1200</v>
      </c>
      <c r="U74" s="490">
        <f t="shared" si="24"/>
        <v>0</v>
      </c>
      <c r="V74" s="491">
        <f t="shared" si="25"/>
        <v>0</v>
      </c>
    </row>
    <row r="75" spans="1:22" s="17" customFormat="1" ht="27.75" customHeight="1">
      <c r="A75" s="14" t="s">
        <v>256</v>
      </c>
      <c r="B75" s="574" t="s">
        <v>826</v>
      </c>
      <c r="C75" s="16" t="s">
        <v>398</v>
      </c>
      <c r="D75" s="160" t="s">
        <v>609</v>
      </c>
      <c r="E75" s="363">
        <f>SUM(E76+E77+E78+E79+E80+E81+E82)</f>
        <v>13704</v>
      </c>
      <c r="F75" s="552">
        <f>SUM(F76:F82)</f>
        <v>18907</v>
      </c>
      <c r="G75" s="519">
        <f>SUM(G76:G82)</f>
        <v>18907</v>
      </c>
      <c r="H75" s="519">
        <f aca="true" t="shared" si="30" ref="H75:Q75">SUM(H76)</f>
        <v>0</v>
      </c>
      <c r="I75" s="583">
        <f t="shared" si="30"/>
        <v>0</v>
      </c>
      <c r="J75" s="559">
        <f t="shared" si="30"/>
        <v>0</v>
      </c>
      <c r="K75" s="519">
        <f>SUM(K76:K82)</f>
        <v>0</v>
      </c>
      <c r="L75" s="519">
        <f>SUM(L76:L82)</f>
        <v>0</v>
      </c>
      <c r="M75" s="520">
        <f>SUM(M76:M82)</f>
        <v>-404.9</v>
      </c>
      <c r="N75" s="584">
        <f t="shared" si="30"/>
        <v>0</v>
      </c>
      <c r="O75" s="562">
        <f t="shared" si="30"/>
        <v>0</v>
      </c>
      <c r="P75" s="520">
        <f t="shared" si="30"/>
        <v>0</v>
      </c>
      <c r="Q75" s="562">
        <f t="shared" si="30"/>
        <v>0</v>
      </c>
      <c r="R75" s="465">
        <f t="shared" si="4"/>
        <v>-404.9</v>
      </c>
      <c r="S75" s="559">
        <f>SUM(S76:S82)</f>
        <v>18502.1</v>
      </c>
      <c r="T75" s="467">
        <f t="shared" si="29"/>
        <v>18502.1</v>
      </c>
      <c r="U75" s="585">
        <f>SUM(H75+N75+O75+P75)</f>
        <v>0</v>
      </c>
      <c r="V75" s="586">
        <f>SUM(I75+Q75)</f>
        <v>0</v>
      </c>
    </row>
    <row r="76" spans="1:22" s="11" customFormat="1" ht="24" customHeight="1">
      <c r="A76" s="14"/>
      <c r="B76" s="572" t="s">
        <v>432</v>
      </c>
      <c r="C76" s="10" t="s">
        <v>398</v>
      </c>
      <c r="D76" s="155" t="s">
        <v>609</v>
      </c>
      <c r="E76" s="364">
        <v>13704</v>
      </c>
      <c r="F76" s="457">
        <f>SUM(G76:I76)</f>
        <v>12404</v>
      </c>
      <c r="G76" s="580">
        <v>12404</v>
      </c>
      <c r="H76" s="580"/>
      <c r="I76" s="581">
        <v>0</v>
      </c>
      <c r="J76" s="582"/>
      <c r="K76" s="511"/>
      <c r="L76" s="531"/>
      <c r="M76" s="491"/>
      <c r="N76" s="511"/>
      <c r="O76" s="490"/>
      <c r="P76" s="542"/>
      <c r="Q76" s="530"/>
      <c r="R76" s="488">
        <f t="shared" si="4"/>
        <v>0</v>
      </c>
      <c r="S76" s="489">
        <f t="shared" si="5"/>
        <v>12404</v>
      </c>
      <c r="T76" s="490">
        <f t="shared" si="29"/>
        <v>12404</v>
      </c>
      <c r="U76" s="587">
        <f t="shared" si="24"/>
        <v>0</v>
      </c>
      <c r="V76" s="588">
        <f t="shared" si="25"/>
        <v>0</v>
      </c>
    </row>
    <row r="77" spans="1:22" s="11" customFormat="1" ht="25.5" customHeight="1">
      <c r="A77" s="14"/>
      <c r="B77" s="572" t="s">
        <v>902</v>
      </c>
      <c r="C77" s="10" t="s">
        <v>398</v>
      </c>
      <c r="D77" s="155" t="s">
        <v>609</v>
      </c>
      <c r="E77" s="357"/>
      <c r="F77" s="564"/>
      <c r="G77" s="565"/>
      <c r="H77" s="565"/>
      <c r="I77" s="566"/>
      <c r="J77" s="582"/>
      <c r="K77" s="511"/>
      <c r="L77" s="531"/>
      <c r="M77" s="491"/>
      <c r="N77" s="527"/>
      <c r="O77" s="490"/>
      <c r="P77" s="542"/>
      <c r="Q77" s="530"/>
      <c r="R77" s="488">
        <f t="shared" si="4"/>
        <v>0</v>
      </c>
      <c r="S77" s="489"/>
      <c r="T77" s="490"/>
      <c r="U77" s="587"/>
      <c r="V77" s="588"/>
    </row>
    <row r="78" spans="1:22" s="11" customFormat="1" ht="21" customHeight="1">
      <c r="A78" s="14"/>
      <c r="B78" s="572" t="s">
        <v>903</v>
      </c>
      <c r="C78" s="10" t="s">
        <v>398</v>
      </c>
      <c r="D78" s="155" t="s">
        <v>609</v>
      </c>
      <c r="E78" s="357"/>
      <c r="F78" s="564">
        <f aca="true" t="shared" si="31" ref="F78:F87">SUM(G78:I78)</f>
        <v>964.6</v>
      </c>
      <c r="G78" s="525">
        <v>964.6</v>
      </c>
      <c r="H78" s="509"/>
      <c r="I78" s="566"/>
      <c r="J78" s="582"/>
      <c r="K78" s="511"/>
      <c r="L78" s="531"/>
      <c r="M78" s="491">
        <v>-400</v>
      </c>
      <c r="N78" s="527"/>
      <c r="O78" s="490"/>
      <c r="P78" s="542"/>
      <c r="Q78" s="530"/>
      <c r="R78" s="488">
        <f t="shared" si="4"/>
        <v>-400</v>
      </c>
      <c r="S78" s="489">
        <f t="shared" si="5"/>
        <v>564.6</v>
      </c>
      <c r="T78" s="490">
        <f>SUM(G78+J78+K78+L78+M78)</f>
        <v>564.6</v>
      </c>
      <c r="U78" s="587">
        <f>SUM(H78+N78+O78+P78)</f>
        <v>0</v>
      </c>
      <c r="V78" s="588">
        <f>SUM(I78+Q78)</f>
        <v>0</v>
      </c>
    </row>
    <row r="79" spans="1:22" s="11" customFormat="1" ht="22.5" customHeight="1">
      <c r="A79" s="14"/>
      <c r="B79" s="572" t="s">
        <v>904</v>
      </c>
      <c r="C79" s="10" t="s">
        <v>398</v>
      </c>
      <c r="D79" s="155" t="s">
        <v>609</v>
      </c>
      <c r="E79" s="357"/>
      <c r="F79" s="564">
        <f t="shared" si="31"/>
        <v>4121.2</v>
      </c>
      <c r="G79" s="525">
        <v>4121.2</v>
      </c>
      <c r="H79" s="509"/>
      <c r="I79" s="566"/>
      <c r="J79" s="582"/>
      <c r="K79" s="511"/>
      <c r="L79" s="531"/>
      <c r="M79" s="491"/>
      <c r="N79" s="527"/>
      <c r="O79" s="490"/>
      <c r="P79" s="542"/>
      <c r="Q79" s="530"/>
      <c r="R79" s="488">
        <f t="shared" si="4"/>
        <v>0</v>
      </c>
      <c r="S79" s="489">
        <f t="shared" si="5"/>
        <v>4121.2</v>
      </c>
      <c r="T79" s="490">
        <f>SUM(G79+J79+K79+L79+M79)</f>
        <v>4121.2</v>
      </c>
      <c r="U79" s="587">
        <f>SUM(H79+N79+O79+P79)</f>
        <v>0</v>
      </c>
      <c r="V79" s="588">
        <f>SUM(I79+Q79)</f>
        <v>0</v>
      </c>
    </row>
    <row r="80" spans="1:22" s="11" customFormat="1" ht="22.5" customHeight="1">
      <c r="A80" s="14"/>
      <c r="B80" s="572" t="s">
        <v>905</v>
      </c>
      <c r="C80" s="10" t="s">
        <v>398</v>
      </c>
      <c r="D80" s="155" t="s">
        <v>609</v>
      </c>
      <c r="E80" s="357"/>
      <c r="F80" s="564">
        <f t="shared" si="31"/>
        <v>1095.2</v>
      </c>
      <c r="G80" s="525">
        <v>1095.2</v>
      </c>
      <c r="H80" s="509"/>
      <c r="I80" s="566"/>
      <c r="J80" s="582"/>
      <c r="K80" s="511"/>
      <c r="L80" s="531"/>
      <c r="M80" s="491">
        <v>-4.9</v>
      </c>
      <c r="N80" s="527"/>
      <c r="O80" s="490"/>
      <c r="P80" s="542"/>
      <c r="Q80" s="530"/>
      <c r="R80" s="488">
        <f t="shared" si="4"/>
        <v>-4.9</v>
      </c>
      <c r="S80" s="489">
        <f t="shared" si="5"/>
        <v>1090.3</v>
      </c>
      <c r="T80" s="490">
        <f>SUM(G80+J80+K80+L80+M80)</f>
        <v>1090.3</v>
      </c>
      <c r="U80" s="587">
        <f>SUM(H80+N80+O80+P80)</f>
        <v>0</v>
      </c>
      <c r="V80" s="588">
        <f>SUM(I80+Q80)</f>
        <v>0</v>
      </c>
    </row>
    <row r="81" spans="1:22" s="11" customFormat="1" ht="22.5" customHeight="1">
      <c r="A81" s="14"/>
      <c r="B81" s="572" t="s">
        <v>906</v>
      </c>
      <c r="C81" s="10" t="s">
        <v>398</v>
      </c>
      <c r="D81" s="155" t="s">
        <v>609</v>
      </c>
      <c r="E81" s="357"/>
      <c r="F81" s="564">
        <f t="shared" si="31"/>
        <v>301</v>
      </c>
      <c r="G81" s="525">
        <v>301</v>
      </c>
      <c r="H81" s="509"/>
      <c r="I81" s="566"/>
      <c r="J81" s="582"/>
      <c r="K81" s="511"/>
      <c r="L81" s="531"/>
      <c r="M81" s="491"/>
      <c r="N81" s="527"/>
      <c r="O81" s="490"/>
      <c r="P81" s="542"/>
      <c r="Q81" s="530"/>
      <c r="R81" s="488">
        <f t="shared" si="4"/>
        <v>0</v>
      </c>
      <c r="S81" s="489">
        <f t="shared" si="5"/>
        <v>301</v>
      </c>
      <c r="T81" s="490">
        <f>SUM(G81+J81+K81+L81+M81)</f>
        <v>301</v>
      </c>
      <c r="U81" s="587">
        <f>SUM(H81+N81+O81+P81)</f>
        <v>0</v>
      </c>
      <c r="V81" s="588">
        <f>SUM(I81+Q81)</f>
        <v>0</v>
      </c>
    </row>
    <row r="82" spans="1:22" s="11" customFormat="1" ht="22.5" customHeight="1">
      <c r="A82" s="14"/>
      <c r="B82" s="572" t="s">
        <v>917</v>
      </c>
      <c r="C82" s="10" t="s">
        <v>398</v>
      </c>
      <c r="D82" s="155" t="s">
        <v>609</v>
      </c>
      <c r="E82" s="357"/>
      <c r="F82" s="564">
        <f t="shared" si="31"/>
        <v>21</v>
      </c>
      <c r="G82" s="525">
        <v>21</v>
      </c>
      <c r="H82" s="509"/>
      <c r="I82" s="566"/>
      <c r="J82" s="582"/>
      <c r="K82" s="511"/>
      <c r="L82" s="531"/>
      <c r="M82" s="491"/>
      <c r="N82" s="527"/>
      <c r="O82" s="490"/>
      <c r="P82" s="542"/>
      <c r="Q82" s="530"/>
      <c r="R82" s="488">
        <f t="shared" si="4"/>
        <v>0</v>
      </c>
      <c r="S82" s="489">
        <f t="shared" si="5"/>
        <v>21</v>
      </c>
      <c r="T82" s="490">
        <f>SUM(G82+J82+K82+L82+M82)</f>
        <v>21</v>
      </c>
      <c r="U82" s="587">
        <f>SUM(H82+N82+O82+P82)</f>
        <v>0</v>
      </c>
      <c r="V82" s="588">
        <f>SUM(I82+Q82)</f>
        <v>0</v>
      </c>
    </row>
    <row r="83" spans="1:22" s="17" customFormat="1" ht="30.75" customHeight="1">
      <c r="A83" s="14" t="s">
        <v>466</v>
      </c>
      <c r="B83" s="573" t="s">
        <v>645</v>
      </c>
      <c r="C83" s="147" t="s">
        <v>398</v>
      </c>
      <c r="D83" s="156" t="s">
        <v>407</v>
      </c>
      <c r="E83" s="343">
        <f>SUM(E84+E85+E87)</f>
        <v>25753</v>
      </c>
      <c r="F83" s="469">
        <f t="shared" si="31"/>
        <v>35143.8</v>
      </c>
      <c r="G83" s="470">
        <f>SUM(G84+G85+G87+G86)</f>
        <v>35052.600000000006</v>
      </c>
      <c r="H83" s="470">
        <f aca="true" t="shared" si="32" ref="H83:V83">SUM(H84+H85+H87)</f>
        <v>0</v>
      </c>
      <c r="I83" s="471">
        <f t="shared" si="32"/>
        <v>91.2</v>
      </c>
      <c r="J83" s="550">
        <f t="shared" si="32"/>
        <v>0</v>
      </c>
      <c r="K83" s="469">
        <f>SUM(K84+K85+K87+K86)</f>
        <v>0</v>
      </c>
      <c r="L83" s="474">
        <f>SUM(L84+L85+L87+L86)</f>
        <v>0</v>
      </c>
      <c r="M83" s="471">
        <f t="shared" si="32"/>
        <v>0</v>
      </c>
      <c r="N83" s="474">
        <f t="shared" si="32"/>
        <v>0</v>
      </c>
      <c r="O83" s="470">
        <f t="shared" si="32"/>
        <v>0</v>
      </c>
      <c r="P83" s="472">
        <f t="shared" si="32"/>
        <v>0</v>
      </c>
      <c r="Q83" s="473">
        <f t="shared" si="32"/>
        <v>0</v>
      </c>
      <c r="R83" s="534">
        <f t="shared" si="32"/>
        <v>0</v>
      </c>
      <c r="S83" s="470">
        <f>SUM(S84+S85+S87+S86)</f>
        <v>35143.8</v>
      </c>
      <c r="T83" s="470">
        <f>SUM(T84+T85+T87+T86)</f>
        <v>35052.600000000006</v>
      </c>
      <c r="U83" s="470">
        <f t="shared" si="32"/>
        <v>0</v>
      </c>
      <c r="V83" s="471">
        <f t="shared" si="32"/>
        <v>91.2</v>
      </c>
    </row>
    <row r="84" spans="1:22" s="11" customFormat="1" ht="22.5" customHeight="1">
      <c r="A84" s="14"/>
      <c r="B84" s="572" t="s">
        <v>259</v>
      </c>
      <c r="C84" s="10" t="s">
        <v>398</v>
      </c>
      <c r="D84" s="155" t="s">
        <v>407</v>
      </c>
      <c r="E84" s="358">
        <v>19204</v>
      </c>
      <c r="F84" s="460">
        <f t="shared" si="31"/>
        <v>19976.100000000002</v>
      </c>
      <c r="G84" s="589">
        <v>19884.9</v>
      </c>
      <c r="H84" s="589"/>
      <c r="I84" s="590">
        <v>91.2</v>
      </c>
      <c r="J84" s="582"/>
      <c r="K84" s="511"/>
      <c r="L84" s="531"/>
      <c r="M84" s="491"/>
      <c r="N84" s="531"/>
      <c r="O84" s="524"/>
      <c r="P84" s="525"/>
      <c r="Q84" s="530"/>
      <c r="R84" s="488">
        <f t="shared" si="4"/>
        <v>0</v>
      </c>
      <c r="S84" s="489">
        <f t="shared" si="5"/>
        <v>19976.100000000002</v>
      </c>
      <c r="T84" s="490">
        <f>SUM(G84+J84+K84+L84+M84)</f>
        <v>19884.9</v>
      </c>
      <c r="U84" s="490">
        <f t="shared" si="24"/>
        <v>0</v>
      </c>
      <c r="V84" s="491">
        <f t="shared" si="25"/>
        <v>91.2</v>
      </c>
    </row>
    <row r="85" spans="1:22" s="11" customFormat="1" ht="24.75" customHeight="1">
      <c r="A85" s="8"/>
      <c r="B85" s="572" t="s">
        <v>844</v>
      </c>
      <c r="C85" s="10" t="s">
        <v>398</v>
      </c>
      <c r="D85" s="155" t="s">
        <v>407</v>
      </c>
      <c r="E85" s="345">
        <v>6549</v>
      </c>
      <c r="F85" s="552">
        <f t="shared" si="31"/>
        <v>6904.7</v>
      </c>
      <c r="G85" s="509">
        <v>6904.7</v>
      </c>
      <c r="H85" s="509"/>
      <c r="I85" s="510"/>
      <c r="J85" s="582"/>
      <c r="K85" s="511"/>
      <c r="L85" s="531"/>
      <c r="M85" s="491"/>
      <c r="N85" s="531"/>
      <c r="O85" s="524"/>
      <c r="P85" s="525"/>
      <c r="Q85" s="530"/>
      <c r="R85" s="488">
        <f t="shared" si="4"/>
        <v>0</v>
      </c>
      <c r="S85" s="489">
        <f t="shared" si="5"/>
        <v>6904.7</v>
      </c>
      <c r="T85" s="490">
        <f>SUM(G85+J85+K85+L85+M85)</f>
        <v>6904.7</v>
      </c>
      <c r="U85" s="490">
        <f t="shared" si="24"/>
        <v>0</v>
      </c>
      <c r="V85" s="491">
        <f t="shared" si="25"/>
        <v>0</v>
      </c>
    </row>
    <row r="86" spans="1:22" s="11" customFormat="1" ht="24" customHeight="1">
      <c r="A86" s="126"/>
      <c r="B86" s="575" t="s">
        <v>696</v>
      </c>
      <c r="C86" s="10" t="s">
        <v>398</v>
      </c>
      <c r="D86" s="155" t="s">
        <v>407</v>
      </c>
      <c r="E86" s="357"/>
      <c r="F86" s="552">
        <f t="shared" si="31"/>
        <v>6763</v>
      </c>
      <c r="G86" s="509">
        <v>6763</v>
      </c>
      <c r="H86" s="509"/>
      <c r="I86" s="510"/>
      <c r="J86" s="582"/>
      <c r="K86" s="511"/>
      <c r="L86" s="531"/>
      <c r="M86" s="491"/>
      <c r="N86" s="531"/>
      <c r="O86" s="524"/>
      <c r="P86" s="525"/>
      <c r="Q86" s="530"/>
      <c r="R86" s="488"/>
      <c r="S86" s="489">
        <f>SUM(T86:V86)</f>
        <v>6763</v>
      </c>
      <c r="T86" s="490">
        <f>SUM(G86+J86+K86+L86+M86)</f>
        <v>6763</v>
      </c>
      <c r="U86" s="490"/>
      <c r="V86" s="491"/>
    </row>
    <row r="87" spans="1:22" s="11" customFormat="1" ht="37.5" customHeight="1">
      <c r="A87" s="126"/>
      <c r="B87" s="575" t="s">
        <v>889</v>
      </c>
      <c r="C87" s="127" t="s">
        <v>398</v>
      </c>
      <c r="D87" s="158" t="s">
        <v>407</v>
      </c>
      <c r="E87" s="357"/>
      <c r="F87" s="552">
        <f t="shared" si="31"/>
        <v>1500</v>
      </c>
      <c r="G87" s="509">
        <v>1500</v>
      </c>
      <c r="H87" s="509"/>
      <c r="I87" s="510"/>
      <c r="J87" s="591"/>
      <c r="K87" s="511"/>
      <c r="L87" s="531"/>
      <c r="M87" s="491"/>
      <c r="N87" s="531"/>
      <c r="O87" s="524"/>
      <c r="P87" s="525"/>
      <c r="Q87" s="530"/>
      <c r="R87" s="488">
        <f t="shared" si="4"/>
        <v>0</v>
      </c>
      <c r="S87" s="489">
        <f t="shared" si="5"/>
        <v>1500</v>
      </c>
      <c r="T87" s="490">
        <f>SUM(G87+J87+K87+L87+M87)</f>
        <v>1500</v>
      </c>
      <c r="U87" s="490">
        <f t="shared" si="24"/>
        <v>0</v>
      </c>
      <c r="V87" s="491">
        <f t="shared" si="25"/>
        <v>0</v>
      </c>
    </row>
    <row r="88" spans="1:22" s="21" customFormat="1" ht="29.25" customHeight="1">
      <c r="A88" s="20" t="s">
        <v>433</v>
      </c>
      <c r="B88" s="576" t="s">
        <v>434</v>
      </c>
      <c r="C88" s="144" t="s">
        <v>400</v>
      </c>
      <c r="D88" s="156" t="s">
        <v>375</v>
      </c>
      <c r="E88" s="365">
        <f aca="true" t="shared" si="33" ref="E88:Q88">SUM(E89+E104+E113)</f>
        <v>152801.7</v>
      </c>
      <c r="F88" s="592">
        <f t="shared" si="33"/>
        <v>365603.7</v>
      </c>
      <c r="G88" s="593">
        <f t="shared" si="33"/>
        <v>119201.1</v>
      </c>
      <c r="H88" s="593">
        <f t="shared" si="33"/>
        <v>244008.2</v>
      </c>
      <c r="I88" s="594">
        <f t="shared" si="33"/>
        <v>2394.4</v>
      </c>
      <c r="J88" s="595">
        <f t="shared" si="33"/>
        <v>0</v>
      </c>
      <c r="K88" s="592">
        <f t="shared" si="33"/>
        <v>4518.6</v>
      </c>
      <c r="L88" s="596">
        <f t="shared" si="33"/>
        <v>5800</v>
      </c>
      <c r="M88" s="594">
        <f t="shared" si="33"/>
        <v>0</v>
      </c>
      <c r="N88" s="596">
        <f>SUM(N89+N104+N113)</f>
        <v>69945.4</v>
      </c>
      <c r="O88" s="593">
        <f t="shared" si="33"/>
        <v>0</v>
      </c>
      <c r="P88" s="597">
        <f t="shared" si="33"/>
        <v>0</v>
      </c>
      <c r="Q88" s="598">
        <f t="shared" si="33"/>
        <v>0</v>
      </c>
      <c r="R88" s="599">
        <f aca="true" t="shared" si="34" ref="R88:R161">SUM(J88:Q88)</f>
        <v>80264</v>
      </c>
      <c r="S88" s="476">
        <f>SUM(S89+S104+S113)</f>
        <v>445867.69999999995</v>
      </c>
      <c r="T88" s="498">
        <f>SUM(G88+J88+K88+L88+M88)</f>
        <v>129519.70000000001</v>
      </c>
      <c r="U88" s="498">
        <f>SUM(H88+N88+O88+P88)</f>
        <v>313953.6</v>
      </c>
      <c r="V88" s="499">
        <f>SUM(I88+Q88)</f>
        <v>2394.4</v>
      </c>
    </row>
    <row r="89" spans="1:22" s="21" customFormat="1" ht="24" customHeight="1">
      <c r="A89" s="20" t="s">
        <v>260</v>
      </c>
      <c r="B89" s="576" t="s">
        <v>647</v>
      </c>
      <c r="C89" s="144" t="s">
        <v>400</v>
      </c>
      <c r="D89" s="156" t="s">
        <v>374</v>
      </c>
      <c r="E89" s="343">
        <f>SUM(E90+E91+E99+E101)</f>
        <v>41101.2</v>
      </c>
      <c r="F89" s="469">
        <f>SUM(I89+H89+G89)</f>
        <v>226454.9</v>
      </c>
      <c r="G89" s="470">
        <f aca="true" t="shared" si="35" ref="G89:N89">SUM(G90+G93+G99+G100+G101+G91+G92)</f>
        <v>40525.6</v>
      </c>
      <c r="H89" s="470">
        <f t="shared" si="35"/>
        <v>183534.9</v>
      </c>
      <c r="I89" s="471">
        <f t="shared" si="35"/>
        <v>2394.4</v>
      </c>
      <c r="J89" s="550">
        <f t="shared" si="35"/>
        <v>0</v>
      </c>
      <c r="K89" s="469">
        <f t="shared" si="35"/>
        <v>4038</v>
      </c>
      <c r="L89" s="474">
        <f t="shared" si="35"/>
        <v>5500</v>
      </c>
      <c r="M89" s="471">
        <f t="shared" si="35"/>
        <v>0</v>
      </c>
      <c r="N89" s="474">
        <f t="shared" si="35"/>
        <v>18321.5</v>
      </c>
      <c r="O89" s="470">
        <f>SUM(O90+O93+O99+O100+O101)</f>
        <v>0</v>
      </c>
      <c r="P89" s="472">
        <f>SUM(P90+P93+P99+P100+P101+P92)</f>
        <v>0</v>
      </c>
      <c r="Q89" s="473">
        <f>SUM(Q90+Q93+Q99+Q100+Q101)</f>
        <v>0</v>
      </c>
      <c r="R89" s="534">
        <f>SUM(R90+R93+R99+R100+R101)</f>
        <v>27859.5</v>
      </c>
      <c r="S89" s="466">
        <f>SUM(T89:V89)</f>
        <v>254314.4</v>
      </c>
      <c r="T89" s="470">
        <f>SUM(G89+K89+L89+M89)</f>
        <v>50063.6</v>
      </c>
      <c r="U89" s="470">
        <f>SUM(H89+N89)</f>
        <v>201856.4</v>
      </c>
      <c r="V89" s="471">
        <f>SUM(V90+V93+V99+V100+V101)</f>
        <v>2394.4</v>
      </c>
    </row>
    <row r="90" spans="1:22" s="11" customFormat="1" ht="25.5" customHeight="1">
      <c r="A90" s="8"/>
      <c r="B90" s="572" t="s">
        <v>879</v>
      </c>
      <c r="C90" s="10" t="s">
        <v>400</v>
      </c>
      <c r="D90" s="155" t="s">
        <v>374</v>
      </c>
      <c r="E90" s="358">
        <v>5772</v>
      </c>
      <c r="F90" s="460">
        <f aca="true" t="shared" si="36" ref="F90:F115">SUM(G90:I90)</f>
        <v>3347.8</v>
      </c>
      <c r="G90" s="589">
        <v>3347.8</v>
      </c>
      <c r="H90" s="589"/>
      <c r="I90" s="590"/>
      <c r="J90" s="600"/>
      <c r="K90" s="511"/>
      <c r="L90" s="531"/>
      <c r="M90" s="491"/>
      <c r="N90" s="531"/>
      <c r="O90" s="524"/>
      <c r="P90" s="525"/>
      <c r="Q90" s="530"/>
      <c r="R90" s="488">
        <f t="shared" si="34"/>
        <v>0</v>
      </c>
      <c r="S90" s="489">
        <f aca="true" t="shared" si="37" ref="S90:S103">SUM(T90:V90)</f>
        <v>3347.8</v>
      </c>
      <c r="T90" s="490">
        <f>SUM(G90+J90+K90+L90+M90)</f>
        <v>3347.8</v>
      </c>
      <c r="U90" s="490">
        <f t="shared" si="24"/>
        <v>0</v>
      </c>
      <c r="V90" s="491">
        <f t="shared" si="25"/>
        <v>0</v>
      </c>
    </row>
    <row r="91" spans="1:22" s="11" customFormat="1" ht="23.25" customHeight="1">
      <c r="A91" s="8"/>
      <c r="B91" s="572" t="s">
        <v>323</v>
      </c>
      <c r="C91" s="10" t="s">
        <v>400</v>
      </c>
      <c r="D91" s="155" t="s">
        <v>374</v>
      </c>
      <c r="E91" s="345">
        <v>5000</v>
      </c>
      <c r="F91" s="552">
        <f t="shared" si="36"/>
        <v>16585</v>
      </c>
      <c r="G91" s="509">
        <v>7195.9</v>
      </c>
      <c r="H91" s="531">
        <v>9389.1</v>
      </c>
      <c r="I91" s="510"/>
      <c r="J91" s="582"/>
      <c r="K91" s="511"/>
      <c r="L91" s="531"/>
      <c r="M91" s="491"/>
      <c r="N91" s="531"/>
      <c r="O91" s="524"/>
      <c r="P91" s="525"/>
      <c r="Q91" s="530"/>
      <c r="R91" s="488">
        <f t="shared" si="34"/>
        <v>0</v>
      </c>
      <c r="S91" s="489">
        <f t="shared" si="37"/>
        <v>16585</v>
      </c>
      <c r="T91" s="490">
        <f>SUM(G91+J91+K91+L91+M91)</f>
        <v>7195.9</v>
      </c>
      <c r="U91" s="490">
        <f t="shared" si="24"/>
        <v>9389.1</v>
      </c>
      <c r="V91" s="491">
        <f t="shared" si="25"/>
        <v>0</v>
      </c>
    </row>
    <row r="92" spans="1:22" s="11" customFormat="1" ht="23.25" customHeight="1">
      <c r="A92" s="8"/>
      <c r="B92" s="572" t="s">
        <v>63</v>
      </c>
      <c r="C92" s="10" t="s">
        <v>400</v>
      </c>
      <c r="D92" s="155" t="s">
        <v>374</v>
      </c>
      <c r="E92" s="345"/>
      <c r="F92" s="552">
        <f t="shared" si="36"/>
        <v>37134.5</v>
      </c>
      <c r="G92" s="509"/>
      <c r="H92" s="531">
        <v>37134.5</v>
      </c>
      <c r="I92" s="510"/>
      <c r="J92" s="601"/>
      <c r="K92" s="556"/>
      <c r="L92" s="531"/>
      <c r="M92" s="491"/>
      <c r="N92" s="535"/>
      <c r="O92" s="524"/>
      <c r="P92" s="525"/>
      <c r="Q92" s="530"/>
      <c r="R92" s="488">
        <f>SUM(J92:Q92)</f>
        <v>0</v>
      </c>
      <c r="S92" s="489">
        <f t="shared" si="37"/>
        <v>37134.5</v>
      </c>
      <c r="T92" s="490">
        <f>SUM(G92+J92+K92+L92+M92)</f>
        <v>0</v>
      </c>
      <c r="U92" s="490">
        <f>SUM(H92+N92+O92+P92)</f>
        <v>37134.5</v>
      </c>
      <c r="V92" s="491">
        <v>0</v>
      </c>
    </row>
    <row r="93" spans="1:22" s="11" customFormat="1" ht="26.25" customHeight="1">
      <c r="A93" s="8"/>
      <c r="B93" s="572" t="s">
        <v>478</v>
      </c>
      <c r="C93" s="10" t="s">
        <v>400</v>
      </c>
      <c r="D93" s="155" t="s">
        <v>374</v>
      </c>
      <c r="E93" s="345"/>
      <c r="F93" s="552">
        <f t="shared" si="36"/>
        <v>140589.1</v>
      </c>
      <c r="G93" s="509">
        <f aca="true" t="shared" si="38" ref="G93:R93">SUM(G94:G98)</f>
        <v>19541.899999999998</v>
      </c>
      <c r="H93" s="509">
        <f t="shared" si="38"/>
        <v>121047.2</v>
      </c>
      <c r="I93" s="510">
        <f t="shared" si="38"/>
        <v>0</v>
      </c>
      <c r="J93" s="591">
        <f t="shared" si="38"/>
        <v>0</v>
      </c>
      <c r="K93" s="509">
        <f t="shared" si="38"/>
        <v>0</v>
      </c>
      <c r="L93" s="509">
        <f t="shared" si="38"/>
        <v>5500</v>
      </c>
      <c r="M93" s="604">
        <f t="shared" si="38"/>
        <v>0</v>
      </c>
      <c r="N93" s="605">
        <f t="shared" si="38"/>
        <v>18321.5</v>
      </c>
      <c r="O93" s="603">
        <f t="shared" si="38"/>
        <v>0</v>
      </c>
      <c r="P93" s="509">
        <f t="shared" si="38"/>
        <v>0</v>
      </c>
      <c r="Q93" s="509">
        <f t="shared" si="38"/>
        <v>0</v>
      </c>
      <c r="R93" s="554">
        <f t="shared" si="38"/>
        <v>23821.5</v>
      </c>
      <c r="S93" s="489">
        <f t="shared" si="37"/>
        <v>164410.6</v>
      </c>
      <c r="T93" s="490">
        <f>SUM(T94+T95+T96+T97+T98)</f>
        <v>25041.899999999998</v>
      </c>
      <c r="U93" s="490">
        <f aca="true" t="shared" si="39" ref="U93:U98">SUM(H93+N93+O93+P93)</f>
        <v>139368.7</v>
      </c>
      <c r="V93" s="491">
        <f t="shared" si="25"/>
        <v>0</v>
      </c>
    </row>
    <row r="94" spans="1:22" s="11" customFormat="1" ht="24" customHeight="1">
      <c r="A94" s="8"/>
      <c r="B94" s="577" t="s">
        <v>882</v>
      </c>
      <c r="C94" s="10" t="s">
        <v>400</v>
      </c>
      <c r="D94" s="155" t="s">
        <v>374</v>
      </c>
      <c r="E94" s="345"/>
      <c r="F94" s="552">
        <f t="shared" si="36"/>
        <v>7900</v>
      </c>
      <c r="G94" s="509">
        <v>7900</v>
      </c>
      <c r="H94" s="509"/>
      <c r="I94" s="510">
        <v>0</v>
      </c>
      <c r="J94" s="600"/>
      <c r="K94" s="511"/>
      <c r="L94" s="531"/>
      <c r="M94" s="491"/>
      <c r="N94" s="527"/>
      <c r="O94" s="524"/>
      <c r="P94" s="525"/>
      <c r="Q94" s="530"/>
      <c r="R94" s="488">
        <f t="shared" si="34"/>
        <v>0</v>
      </c>
      <c r="S94" s="489">
        <f t="shared" si="37"/>
        <v>7900</v>
      </c>
      <c r="T94" s="490">
        <f aca="true" t="shared" si="40" ref="T94:T99">SUM(G94+J94+K94+L94+M94)</f>
        <v>7900</v>
      </c>
      <c r="U94" s="490">
        <f t="shared" si="39"/>
        <v>0</v>
      </c>
      <c r="V94" s="491">
        <f t="shared" si="25"/>
        <v>0</v>
      </c>
    </row>
    <row r="95" spans="1:22" s="11" customFormat="1" ht="26.25" customHeight="1">
      <c r="A95" s="8"/>
      <c r="B95" s="577" t="s">
        <v>194</v>
      </c>
      <c r="C95" s="10" t="s">
        <v>400</v>
      </c>
      <c r="D95" s="155" t="s">
        <v>374</v>
      </c>
      <c r="E95" s="345"/>
      <c r="F95" s="552">
        <f t="shared" si="36"/>
        <v>57517.600000000006</v>
      </c>
      <c r="G95" s="509">
        <v>7055.3</v>
      </c>
      <c r="H95" s="509">
        <v>50462.3</v>
      </c>
      <c r="I95" s="510"/>
      <c r="J95" s="582"/>
      <c r="K95" s="511"/>
      <c r="L95" s="531">
        <v>3700</v>
      </c>
      <c r="M95" s="491"/>
      <c r="N95" s="531">
        <v>18321.5</v>
      </c>
      <c r="O95" s="524"/>
      <c r="P95" s="525"/>
      <c r="Q95" s="530"/>
      <c r="R95" s="488">
        <f t="shared" si="34"/>
        <v>22021.5</v>
      </c>
      <c r="S95" s="489">
        <f t="shared" si="37"/>
        <v>79539.1</v>
      </c>
      <c r="T95" s="490">
        <f t="shared" si="40"/>
        <v>10755.3</v>
      </c>
      <c r="U95" s="490">
        <f t="shared" si="39"/>
        <v>68783.8</v>
      </c>
      <c r="V95" s="491">
        <f t="shared" si="25"/>
        <v>0</v>
      </c>
    </row>
    <row r="96" spans="1:22" s="11" customFormat="1" ht="37.5" customHeight="1">
      <c r="A96" s="8"/>
      <c r="B96" s="577" t="s">
        <v>173</v>
      </c>
      <c r="C96" s="10" t="s">
        <v>400</v>
      </c>
      <c r="D96" s="155" t="s">
        <v>374</v>
      </c>
      <c r="E96" s="345"/>
      <c r="F96" s="552">
        <f t="shared" si="36"/>
        <v>62990.799999999996</v>
      </c>
      <c r="G96" s="509">
        <v>3854.6</v>
      </c>
      <c r="H96" s="509">
        <v>59136.2</v>
      </c>
      <c r="I96" s="510"/>
      <c r="J96" s="582"/>
      <c r="K96" s="511"/>
      <c r="L96" s="531"/>
      <c r="M96" s="491"/>
      <c r="N96" s="531"/>
      <c r="O96" s="524"/>
      <c r="P96" s="525"/>
      <c r="Q96" s="530"/>
      <c r="R96" s="488">
        <f t="shared" si="34"/>
        <v>0</v>
      </c>
      <c r="S96" s="489">
        <f t="shared" si="37"/>
        <v>62990.799999999996</v>
      </c>
      <c r="T96" s="490">
        <f t="shared" si="40"/>
        <v>3854.6</v>
      </c>
      <c r="U96" s="490">
        <f t="shared" si="39"/>
        <v>59136.2</v>
      </c>
      <c r="V96" s="491">
        <f>SUM(I96+Q96)</f>
        <v>0</v>
      </c>
    </row>
    <row r="97" spans="1:22" s="11" customFormat="1" ht="25.5" customHeight="1">
      <c r="A97" s="8"/>
      <c r="B97" s="572" t="s">
        <v>880</v>
      </c>
      <c r="C97" s="10" t="s">
        <v>400</v>
      </c>
      <c r="D97" s="155" t="s">
        <v>374</v>
      </c>
      <c r="E97" s="345"/>
      <c r="F97" s="552">
        <f t="shared" si="36"/>
        <v>9770.2</v>
      </c>
      <c r="G97" s="509">
        <v>732</v>
      </c>
      <c r="H97" s="509">
        <v>9038.2</v>
      </c>
      <c r="I97" s="510"/>
      <c r="J97" s="582"/>
      <c r="K97" s="511"/>
      <c r="L97" s="531">
        <v>1800</v>
      </c>
      <c r="M97" s="491"/>
      <c r="N97" s="531"/>
      <c r="O97" s="524"/>
      <c r="P97" s="525"/>
      <c r="Q97" s="530"/>
      <c r="R97" s="488">
        <f t="shared" si="34"/>
        <v>1800</v>
      </c>
      <c r="S97" s="489">
        <f t="shared" si="37"/>
        <v>11570.2</v>
      </c>
      <c r="T97" s="490">
        <f t="shared" si="40"/>
        <v>2532</v>
      </c>
      <c r="U97" s="490">
        <f t="shared" si="39"/>
        <v>9038.2</v>
      </c>
      <c r="V97" s="491">
        <f t="shared" si="25"/>
        <v>0</v>
      </c>
    </row>
    <row r="98" spans="1:22" s="11" customFormat="1" ht="23.25" customHeight="1">
      <c r="A98" s="8"/>
      <c r="B98" s="572" t="s">
        <v>881</v>
      </c>
      <c r="C98" s="10" t="s">
        <v>400</v>
      </c>
      <c r="D98" s="155" t="s">
        <v>374</v>
      </c>
      <c r="E98" s="345"/>
      <c r="F98" s="552">
        <f t="shared" si="36"/>
        <v>2410.5</v>
      </c>
      <c r="G98" s="509"/>
      <c r="H98" s="509">
        <v>2410.5</v>
      </c>
      <c r="I98" s="510"/>
      <c r="J98" s="582"/>
      <c r="K98" s="511"/>
      <c r="L98" s="531"/>
      <c r="M98" s="491"/>
      <c r="N98" s="531"/>
      <c r="O98" s="524"/>
      <c r="P98" s="525"/>
      <c r="Q98" s="530"/>
      <c r="R98" s="488">
        <f t="shared" si="34"/>
        <v>0</v>
      </c>
      <c r="S98" s="489">
        <f t="shared" si="37"/>
        <v>2410.5</v>
      </c>
      <c r="T98" s="490">
        <f t="shared" si="40"/>
        <v>0</v>
      </c>
      <c r="U98" s="490">
        <f t="shared" si="39"/>
        <v>2410.5</v>
      </c>
      <c r="V98" s="491">
        <f t="shared" si="25"/>
        <v>0</v>
      </c>
    </row>
    <row r="99" spans="1:22" s="11" customFormat="1" ht="22.5" customHeight="1">
      <c r="A99" s="8"/>
      <c r="B99" s="572" t="s">
        <v>627</v>
      </c>
      <c r="C99" s="10" t="s">
        <v>400</v>
      </c>
      <c r="D99" s="155" t="s">
        <v>374</v>
      </c>
      <c r="E99" s="345">
        <v>10440</v>
      </c>
      <c r="F99" s="552">
        <f t="shared" si="36"/>
        <v>10440</v>
      </c>
      <c r="G99" s="509">
        <v>10440</v>
      </c>
      <c r="H99" s="509"/>
      <c r="I99" s="510"/>
      <c r="J99" s="582"/>
      <c r="K99" s="511">
        <v>4038</v>
      </c>
      <c r="L99" s="531"/>
      <c r="M99" s="491"/>
      <c r="N99" s="531"/>
      <c r="O99" s="524"/>
      <c r="P99" s="525"/>
      <c r="Q99" s="530"/>
      <c r="R99" s="488">
        <f t="shared" si="34"/>
        <v>4038</v>
      </c>
      <c r="S99" s="489">
        <f t="shared" si="37"/>
        <v>14478</v>
      </c>
      <c r="T99" s="490">
        <f t="shared" si="40"/>
        <v>14478</v>
      </c>
      <c r="U99" s="490">
        <f t="shared" si="24"/>
        <v>0</v>
      </c>
      <c r="V99" s="491">
        <f t="shared" si="25"/>
        <v>0</v>
      </c>
    </row>
    <row r="100" spans="1:22" s="11" customFormat="1" ht="23.25" customHeight="1">
      <c r="A100" s="8"/>
      <c r="B100" s="572" t="s">
        <v>212</v>
      </c>
      <c r="C100" s="10" t="s">
        <v>400</v>
      </c>
      <c r="D100" s="155" t="s">
        <v>374</v>
      </c>
      <c r="E100" s="345"/>
      <c r="F100" s="552">
        <f t="shared" si="36"/>
        <v>2394.4</v>
      </c>
      <c r="G100" s="509"/>
      <c r="H100" s="509"/>
      <c r="I100" s="510">
        <v>2394.4</v>
      </c>
      <c r="J100" s="582"/>
      <c r="K100" s="511"/>
      <c r="L100" s="531"/>
      <c r="M100" s="491"/>
      <c r="N100" s="531"/>
      <c r="O100" s="524"/>
      <c r="P100" s="525"/>
      <c r="Q100" s="530"/>
      <c r="R100" s="488">
        <f t="shared" si="34"/>
        <v>0</v>
      </c>
      <c r="S100" s="489">
        <f t="shared" si="37"/>
        <v>2394.4</v>
      </c>
      <c r="T100" s="490">
        <f aca="true" t="shared" si="41" ref="T100:T112">SUM(G100+J100+K100+L100+M100)</f>
        <v>0</v>
      </c>
      <c r="U100" s="490">
        <f t="shared" si="24"/>
        <v>0</v>
      </c>
      <c r="V100" s="491">
        <f t="shared" si="25"/>
        <v>2394.4</v>
      </c>
    </row>
    <row r="101" spans="1:22" s="11" customFormat="1" ht="22.5" customHeight="1">
      <c r="A101" s="8"/>
      <c r="B101" s="572" t="s">
        <v>195</v>
      </c>
      <c r="C101" s="10" t="s">
        <v>400</v>
      </c>
      <c r="D101" s="155" t="s">
        <v>374</v>
      </c>
      <c r="E101" s="345">
        <f>SUM(E102+E103)</f>
        <v>19889.199999999997</v>
      </c>
      <c r="F101" s="552">
        <f t="shared" si="36"/>
        <v>15964.099999999999</v>
      </c>
      <c r="G101" s="606">
        <f>SUM(G102:G103)</f>
        <v>0</v>
      </c>
      <c r="H101" s="509">
        <f>SUM(H102:H103)</f>
        <v>15964.099999999999</v>
      </c>
      <c r="I101" s="510"/>
      <c r="J101" s="582">
        <f>SUM(J102+J103)</f>
        <v>0</v>
      </c>
      <c r="K101" s="511"/>
      <c r="L101" s="531"/>
      <c r="M101" s="491"/>
      <c r="N101" s="531"/>
      <c r="O101" s="524"/>
      <c r="P101" s="525">
        <f>SUM(P102+P103)</f>
        <v>0</v>
      </c>
      <c r="Q101" s="530"/>
      <c r="R101" s="488">
        <f t="shared" si="34"/>
        <v>0</v>
      </c>
      <c r="S101" s="489">
        <f t="shared" si="37"/>
        <v>15964.099999999999</v>
      </c>
      <c r="T101" s="490">
        <f>SUM(T102+T103)</f>
        <v>0</v>
      </c>
      <c r="U101" s="490">
        <f>SUM(U102+U103)</f>
        <v>15964.099999999999</v>
      </c>
      <c r="V101" s="491">
        <f t="shared" si="25"/>
        <v>0</v>
      </c>
    </row>
    <row r="102" spans="1:22" s="11" customFormat="1" ht="21.75" customHeight="1">
      <c r="A102" s="39"/>
      <c r="B102" s="577" t="s">
        <v>194</v>
      </c>
      <c r="C102" s="10" t="s">
        <v>400</v>
      </c>
      <c r="D102" s="155" t="s">
        <v>374</v>
      </c>
      <c r="E102" s="345">
        <v>8327.9</v>
      </c>
      <c r="F102" s="552">
        <f t="shared" si="36"/>
        <v>4132.3</v>
      </c>
      <c r="G102" s="606">
        <v>0</v>
      </c>
      <c r="H102" s="509">
        <v>4132.3</v>
      </c>
      <c r="I102" s="510"/>
      <c r="J102" s="582"/>
      <c r="K102" s="511"/>
      <c r="L102" s="531"/>
      <c r="M102" s="491"/>
      <c r="N102" s="531"/>
      <c r="O102" s="524"/>
      <c r="P102" s="531"/>
      <c r="Q102" s="530"/>
      <c r="R102" s="488">
        <f t="shared" si="34"/>
        <v>0</v>
      </c>
      <c r="S102" s="489">
        <f t="shared" si="37"/>
        <v>4132.3</v>
      </c>
      <c r="T102" s="490">
        <f t="shared" si="41"/>
        <v>0</v>
      </c>
      <c r="U102" s="490">
        <f t="shared" si="24"/>
        <v>4132.3</v>
      </c>
      <c r="V102" s="491">
        <f t="shared" si="25"/>
        <v>0</v>
      </c>
    </row>
    <row r="103" spans="1:22" s="11" customFormat="1" ht="38.25" customHeight="1">
      <c r="A103" s="39"/>
      <c r="B103" s="577" t="s">
        <v>173</v>
      </c>
      <c r="C103" s="10" t="s">
        <v>400</v>
      </c>
      <c r="D103" s="155" t="s">
        <v>374</v>
      </c>
      <c r="E103" s="345">
        <v>11561.3</v>
      </c>
      <c r="F103" s="552">
        <f t="shared" si="36"/>
        <v>11831.8</v>
      </c>
      <c r="G103" s="606">
        <v>0</v>
      </c>
      <c r="H103" s="509">
        <v>11831.8</v>
      </c>
      <c r="I103" s="510"/>
      <c r="J103" s="582"/>
      <c r="K103" s="511"/>
      <c r="L103" s="531"/>
      <c r="M103" s="491"/>
      <c r="N103" s="531"/>
      <c r="O103" s="524"/>
      <c r="P103" s="531"/>
      <c r="Q103" s="530"/>
      <c r="R103" s="488">
        <f t="shared" si="34"/>
        <v>0</v>
      </c>
      <c r="S103" s="489">
        <f t="shared" si="37"/>
        <v>11831.8</v>
      </c>
      <c r="T103" s="490">
        <f t="shared" si="41"/>
        <v>0</v>
      </c>
      <c r="U103" s="490">
        <f t="shared" si="24"/>
        <v>11831.8</v>
      </c>
      <c r="V103" s="491">
        <f t="shared" si="25"/>
        <v>0</v>
      </c>
    </row>
    <row r="104" spans="1:22" s="17" customFormat="1" ht="26.25" customHeight="1">
      <c r="A104" s="22" t="s">
        <v>263</v>
      </c>
      <c r="B104" s="571" t="s">
        <v>754</v>
      </c>
      <c r="C104" s="148" t="s">
        <v>400</v>
      </c>
      <c r="D104" s="161" t="s">
        <v>377</v>
      </c>
      <c r="E104" s="360">
        <f>SUM(E105+E106+E107+E108+E109+E112)</f>
        <v>51565.5</v>
      </c>
      <c r="F104" s="469">
        <f t="shared" si="36"/>
        <v>83714.5</v>
      </c>
      <c r="G104" s="470">
        <f>SUM(G105:G112)</f>
        <v>23241.2</v>
      </c>
      <c r="H104" s="470">
        <f>SUM(H105:H112)</f>
        <v>60473.3</v>
      </c>
      <c r="I104" s="471">
        <f>SUM(I105:I112)</f>
        <v>0</v>
      </c>
      <c r="J104" s="550">
        <f>SUM(J105:J112)</f>
        <v>0</v>
      </c>
      <c r="K104" s="469">
        <f aca="true" t="shared" si="42" ref="K104:Q104">SUM(K105:K112)</f>
        <v>434.8</v>
      </c>
      <c r="L104" s="474">
        <f t="shared" si="42"/>
        <v>300</v>
      </c>
      <c r="M104" s="471">
        <f t="shared" si="42"/>
        <v>0</v>
      </c>
      <c r="N104" s="474">
        <f>SUM(N105:N112)</f>
        <v>51623.9</v>
      </c>
      <c r="O104" s="470">
        <f t="shared" si="42"/>
        <v>0</v>
      </c>
      <c r="P104" s="472">
        <f t="shared" si="42"/>
        <v>0</v>
      </c>
      <c r="Q104" s="473">
        <f t="shared" si="42"/>
        <v>0</v>
      </c>
      <c r="R104" s="497">
        <f t="shared" si="34"/>
        <v>52358.700000000004</v>
      </c>
      <c r="S104" s="476">
        <f aca="true" t="shared" si="43" ref="S104:S161">SUM(T104:V104)</f>
        <v>136073.2</v>
      </c>
      <c r="T104" s="498">
        <f>SUM(G104+J104+K104+L104+M104)</f>
        <v>23976</v>
      </c>
      <c r="U104" s="498">
        <f>SUM(H104+N104+O104+P104)</f>
        <v>112097.20000000001</v>
      </c>
      <c r="V104" s="499">
        <f t="shared" si="25"/>
        <v>0</v>
      </c>
    </row>
    <row r="105" spans="1:22" s="11" customFormat="1" ht="38.25" customHeight="1">
      <c r="A105" s="410"/>
      <c r="B105" s="578" t="s">
        <v>437</v>
      </c>
      <c r="C105" s="10" t="s">
        <v>400</v>
      </c>
      <c r="D105" s="159" t="s">
        <v>377</v>
      </c>
      <c r="E105" s="346">
        <v>10000</v>
      </c>
      <c r="F105" s="552">
        <f t="shared" si="36"/>
        <v>7700</v>
      </c>
      <c r="G105" s="509">
        <v>7700</v>
      </c>
      <c r="H105" s="509"/>
      <c r="I105" s="510"/>
      <c r="J105" s="591"/>
      <c r="K105" s="602"/>
      <c r="L105" s="603"/>
      <c r="M105" s="510"/>
      <c r="N105" s="603"/>
      <c r="O105" s="509"/>
      <c r="P105" s="604"/>
      <c r="Q105" s="605"/>
      <c r="R105" s="488">
        <f t="shared" si="34"/>
        <v>0</v>
      </c>
      <c r="S105" s="489">
        <f t="shared" si="43"/>
        <v>7700</v>
      </c>
      <c r="T105" s="490">
        <f t="shared" si="41"/>
        <v>7700</v>
      </c>
      <c r="U105" s="490">
        <f t="shared" si="24"/>
        <v>0</v>
      </c>
      <c r="V105" s="491">
        <f t="shared" si="25"/>
        <v>0</v>
      </c>
    </row>
    <row r="106" spans="1:22" s="11" customFormat="1" ht="24" customHeight="1">
      <c r="A106" s="8"/>
      <c r="B106" s="572" t="s">
        <v>439</v>
      </c>
      <c r="C106" s="10" t="s">
        <v>400</v>
      </c>
      <c r="D106" s="159" t="s">
        <v>377</v>
      </c>
      <c r="E106" s="346">
        <v>228</v>
      </c>
      <c r="F106" s="552">
        <f t="shared" si="36"/>
        <v>228</v>
      </c>
      <c r="G106" s="509">
        <v>228</v>
      </c>
      <c r="H106" s="509"/>
      <c r="I106" s="510"/>
      <c r="J106" s="591"/>
      <c r="K106" s="602"/>
      <c r="L106" s="603"/>
      <c r="M106" s="510"/>
      <c r="N106" s="603"/>
      <c r="O106" s="509"/>
      <c r="P106" s="604"/>
      <c r="Q106" s="605"/>
      <c r="R106" s="488">
        <f t="shared" si="34"/>
        <v>0</v>
      </c>
      <c r="S106" s="489">
        <f t="shared" si="43"/>
        <v>228</v>
      </c>
      <c r="T106" s="490">
        <f t="shared" si="41"/>
        <v>228</v>
      </c>
      <c r="U106" s="490">
        <f t="shared" si="24"/>
        <v>0</v>
      </c>
      <c r="V106" s="491">
        <f t="shared" si="25"/>
        <v>0</v>
      </c>
    </row>
    <row r="107" spans="1:22" s="11" customFormat="1" ht="24.75" customHeight="1">
      <c r="A107" s="8"/>
      <c r="B107" s="572" t="s">
        <v>265</v>
      </c>
      <c r="C107" s="10" t="s">
        <v>400</v>
      </c>
      <c r="D107" s="159" t="s">
        <v>377</v>
      </c>
      <c r="E107" s="346">
        <v>3600</v>
      </c>
      <c r="F107" s="552">
        <f t="shared" si="36"/>
        <v>3600</v>
      </c>
      <c r="G107" s="607">
        <v>3600</v>
      </c>
      <c r="H107" s="509"/>
      <c r="I107" s="510"/>
      <c r="J107" s="591"/>
      <c r="K107" s="602"/>
      <c r="L107" s="603"/>
      <c r="M107" s="510"/>
      <c r="N107" s="603">
        <v>663.9</v>
      </c>
      <c r="O107" s="509"/>
      <c r="P107" s="604"/>
      <c r="Q107" s="605"/>
      <c r="R107" s="488">
        <f t="shared" si="34"/>
        <v>663.9</v>
      </c>
      <c r="S107" s="489">
        <f t="shared" si="43"/>
        <v>4263.9</v>
      </c>
      <c r="T107" s="490">
        <f t="shared" si="41"/>
        <v>3600</v>
      </c>
      <c r="U107" s="490">
        <f t="shared" si="24"/>
        <v>663.9</v>
      </c>
      <c r="V107" s="491">
        <f t="shared" si="25"/>
        <v>0</v>
      </c>
    </row>
    <row r="108" spans="1:22" s="11" customFormat="1" ht="24" customHeight="1">
      <c r="A108" s="8"/>
      <c r="B108" s="572" t="s">
        <v>423</v>
      </c>
      <c r="C108" s="10" t="s">
        <v>400</v>
      </c>
      <c r="D108" s="159" t="s">
        <v>377</v>
      </c>
      <c r="E108" s="346">
        <v>25362.5</v>
      </c>
      <c r="F108" s="552">
        <f t="shared" si="36"/>
        <v>51085.9</v>
      </c>
      <c r="G108" s="607">
        <v>4227.1</v>
      </c>
      <c r="H108" s="509">
        <v>46858.8</v>
      </c>
      <c r="I108" s="510"/>
      <c r="J108" s="591"/>
      <c r="K108" s="602"/>
      <c r="L108" s="603">
        <v>300</v>
      </c>
      <c r="M108" s="510"/>
      <c r="N108" s="603">
        <v>0</v>
      </c>
      <c r="O108" s="509"/>
      <c r="P108" s="604"/>
      <c r="Q108" s="605"/>
      <c r="R108" s="488">
        <f t="shared" si="34"/>
        <v>300</v>
      </c>
      <c r="S108" s="489">
        <f t="shared" si="43"/>
        <v>51385.9</v>
      </c>
      <c r="T108" s="490">
        <f t="shared" si="41"/>
        <v>4527.1</v>
      </c>
      <c r="U108" s="490">
        <f t="shared" si="24"/>
        <v>46858.8</v>
      </c>
      <c r="V108" s="491">
        <f t="shared" si="25"/>
        <v>0</v>
      </c>
    </row>
    <row r="109" spans="1:22" s="11" customFormat="1" ht="24.75" customHeight="1">
      <c r="A109" s="8"/>
      <c r="B109" s="572" t="s">
        <v>440</v>
      </c>
      <c r="C109" s="10" t="s">
        <v>400</v>
      </c>
      <c r="D109" s="159" t="s">
        <v>377</v>
      </c>
      <c r="E109" s="346">
        <v>10000</v>
      </c>
      <c r="F109" s="552">
        <f t="shared" si="36"/>
        <v>14725.6</v>
      </c>
      <c r="G109" s="607">
        <v>1111.1</v>
      </c>
      <c r="H109" s="509">
        <v>13614.5</v>
      </c>
      <c r="I109" s="510"/>
      <c r="J109" s="591"/>
      <c r="K109" s="602"/>
      <c r="L109" s="603"/>
      <c r="M109" s="510"/>
      <c r="N109" s="603">
        <v>50960</v>
      </c>
      <c r="O109" s="509"/>
      <c r="P109" s="604"/>
      <c r="Q109" s="605"/>
      <c r="R109" s="488">
        <f t="shared" si="34"/>
        <v>50960</v>
      </c>
      <c r="S109" s="489">
        <f t="shared" si="43"/>
        <v>65685.6</v>
      </c>
      <c r="T109" s="490">
        <f t="shared" si="41"/>
        <v>1111.1</v>
      </c>
      <c r="U109" s="490">
        <f t="shared" si="24"/>
        <v>64574.5</v>
      </c>
      <c r="V109" s="491">
        <f t="shared" si="25"/>
        <v>0</v>
      </c>
    </row>
    <row r="110" spans="1:22" s="11" customFormat="1" ht="24.75" customHeight="1">
      <c r="A110" s="8"/>
      <c r="B110" s="572" t="s">
        <v>209</v>
      </c>
      <c r="C110" s="10" t="s">
        <v>400</v>
      </c>
      <c r="D110" s="159" t="s">
        <v>377</v>
      </c>
      <c r="E110" s="346"/>
      <c r="F110" s="552">
        <f t="shared" si="36"/>
        <v>2500</v>
      </c>
      <c r="G110" s="607">
        <v>2500</v>
      </c>
      <c r="H110" s="509"/>
      <c r="I110" s="510"/>
      <c r="J110" s="591"/>
      <c r="K110" s="602">
        <v>434.8</v>
      </c>
      <c r="L110" s="603"/>
      <c r="M110" s="510">
        <v>-1340</v>
      </c>
      <c r="N110" s="603"/>
      <c r="O110" s="509"/>
      <c r="P110" s="604"/>
      <c r="Q110" s="605"/>
      <c r="R110" s="488">
        <f t="shared" si="34"/>
        <v>-905.2</v>
      </c>
      <c r="S110" s="489">
        <f>SUM(T110:V110)</f>
        <v>1594.8000000000002</v>
      </c>
      <c r="T110" s="490">
        <f>SUM(G110+J110+K110+L110+M110)</f>
        <v>1594.8000000000002</v>
      </c>
      <c r="U110" s="490"/>
      <c r="V110" s="491"/>
    </row>
    <row r="111" spans="1:22" s="11" customFormat="1" ht="24.75" customHeight="1">
      <c r="A111" s="8"/>
      <c r="B111" s="572" t="s">
        <v>78</v>
      </c>
      <c r="C111" s="10" t="s">
        <v>400</v>
      </c>
      <c r="D111" s="159" t="s">
        <v>377</v>
      </c>
      <c r="E111" s="346"/>
      <c r="F111" s="552"/>
      <c r="G111" s="607"/>
      <c r="H111" s="509"/>
      <c r="I111" s="510"/>
      <c r="J111" s="591"/>
      <c r="K111" s="602"/>
      <c r="L111" s="603"/>
      <c r="M111" s="510">
        <v>1340</v>
      </c>
      <c r="N111" s="603"/>
      <c r="O111" s="509"/>
      <c r="P111" s="604"/>
      <c r="Q111" s="605"/>
      <c r="R111" s="488">
        <f t="shared" si="34"/>
        <v>1340</v>
      </c>
      <c r="S111" s="489">
        <f>SUM(T111:V111)</f>
        <v>1340</v>
      </c>
      <c r="T111" s="490">
        <f>SUM(G111+J111+K111+L111+M111)</f>
        <v>1340</v>
      </c>
      <c r="U111" s="490"/>
      <c r="V111" s="491"/>
    </row>
    <row r="112" spans="1:22" s="11" customFormat="1" ht="24" customHeight="1">
      <c r="A112" s="8"/>
      <c r="B112" s="572" t="s">
        <v>443</v>
      </c>
      <c r="C112" s="10" t="s">
        <v>400</v>
      </c>
      <c r="D112" s="159" t="s">
        <v>377</v>
      </c>
      <c r="E112" s="346">
        <v>2375</v>
      </c>
      <c r="F112" s="552">
        <f t="shared" si="36"/>
        <v>3875</v>
      </c>
      <c r="G112" s="509">
        <v>3875</v>
      </c>
      <c r="H112" s="509"/>
      <c r="I112" s="510"/>
      <c r="J112" s="591"/>
      <c r="K112" s="602"/>
      <c r="L112" s="603"/>
      <c r="M112" s="510"/>
      <c r="N112" s="603"/>
      <c r="O112" s="509"/>
      <c r="P112" s="604"/>
      <c r="Q112" s="605"/>
      <c r="R112" s="488">
        <f t="shared" si="34"/>
        <v>0</v>
      </c>
      <c r="S112" s="489">
        <f t="shared" si="43"/>
        <v>3875</v>
      </c>
      <c r="T112" s="490">
        <f t="shared" si="41"/>
        <v>3875</v>
      </c>
      <c r="U112" s="490">
        <f t="shared" si="24"/>
        <v>0</v>
      </c>
      <c r="V112" s="491">
        <f t="shared" si="25"/>
        <v>0</v>
      </c>
    </row>
    <row r="113" spans="1:22" s="17" customFormat="1" ht="30" customHeight="1">
      <c r="A113" s="14" t="s">
        <v>264</v>
      </c>
      <c r="B113" s="573" t="s">
        <v>676</v>
      </c>
      <c r="C113" s="147" t="s">
        <v>400</v>
      </c>
      <c r="D113" s="162" t="s">
        <v>380</v>
      </c>
      <c r="E113" s="347">
        <f>SUM(E114+E115)</f>
        <v>60135</v>
      </c>
      <c r="F113" s="469">
        <f t="shared" si="36"/>
        <v>55434.3</v>
      </c>
      <c r="G113" s="470">
        <f>SUM(G114:G115)</f>
        <v>55434.3</v>
      </c>
      <c r="H113" s="470"/>
      <c r="I113" s="471"/>
      <c r="J113" s="550">
        <f aca="true" t="shared" si="44" ref="J113:Q113">SUM(J114:J115)</f>
        <v>0</v>
      </c>
      <c r="K113" s="469">
        <f>SUM(K114:K116)</f>
        <v>45.8</v>
      </c>
      <c r="L113" s="474">
        <f t="shared" si="44"/>
        <v>0</v>
      </c>
      <c r="M113" s="471">
        <f t="shared" si="44"/>
        <v>0</v>
      </c>
      <c r="N113" s="474">
        <f>SUM(N114:N115)</f>
        <v>0</v>
      </c>
      <c r="O113" s="470">
        <f t="shared" si="44"/>
        <v>0</v>
      </c>
      <c r="P113" s="472">
        <f t="shared" si="44"/>
        <v>0</v>
      </c>
      <c r="Q113" s="473">
        <f t="shared" si="44"/>
        <v>0</v>
      </c>
      <c r="R113" s="497">
        <f t="shared" si="34"/>
        <v>45.8</v>
      </c>
      <c r="S113" s="476">
        <f t="shared" si="43"/>
        <v>55480.100000000006</v>
      </c>
      <c r="T113" s="498">
        <f>SUM(G113+J113+K113+L113+M113)</f>
        <v>55480.100000000006</v>
      </c>
      <c r="U113" s="498">
        <f>SUM(H113+N113+O113+P113)</f>
        <v>0</v>
      </c>
      <c r="V113" s="499">
        <f aca="true" t="shared" si="45" ref="V113:V144">SUM(I113+Q113)</f>
        <v>0</v>
      </c>
    </row>
    <row r="114" spans="1:22" s="11" customFormat="1" ht="24.75" customHeight="1">
      <c r="A114" s="8"/>
      <c r="B114" s="572" t="s">
        <v>555</v>
      </c>
      <c r="C114" s="10" t="s">
        <v>400</v>
      </c>
      <c r="D114" s="159" t="s">
        <v>380</v>
      </c>
      <c r="E114" s="346">
        <v>15052</v>
      </c>
      <c r="F114" s="552">
        <f t="shared" si="36"/>
        <v>19452</v>
      </c>
      <c r="G114" s="509">
        <v>19452</v>
      </c>
      <c r="H114" s="509"/>
      <c r="I114" s="510"/>
      <c r="J114" s="591"/>
      <c r="K114" s="602"/>
      <c r="L114" s="603"/>
      <c r="M114" s="510"/>
      <c r="N114" s="603"/>
      <c r="O114" s="509"/>
      <c r="P114" s="604"/>
      <c r="Q114" s="605"/>
      <c r="R114" s="488">
        <f t="shared" si="34"/>
        <v>0</v>
      </c>
      <c r="S114" s="489">
        <f t="shared" si="43"/>
        <v>19452</v>
      </c>
      <c r="T114" s="490">
        <f aca="true" t="shared" si="46" ref="T114:T164">SUM(G114+J114+K114+L114+M114)</f>
        <v>19452</v>
      </c>
      <c r="U114" s="490">
        <f>SUM(H114+N114+O114+P114)</f>
        <v>0</v>
      </c>
      <c r="V114" s="491">
        <f t="shared" si="45"/>
        <v>0</v>
      </c>
    </row>
    <row r="115" spans="1:22" s="11" customFormat="1" ht="44.25" customHeight="1">
      <c r="A115" s="126"/>
      <c r="B115" s="575" t="s">
        <v>725</v>
      </c>
      <c r="C115" s="127" t="s">
        <v>400</v>
      </c>
      <c r="D115" s="453" t="s">
        <v>380</v>
      </c>
      <c r="E115" s="362">
        <v>45083</v>
      </c>
      <c r="F115" s="564">
        <f t="shared" si="36"/>
        <v>35982.3</v>
      </c>
      <c r="G115" s="565">
        <v>35982.3</v>
      </c>
      <c r="H115" s="565"/>
      <c r="I115" s="566"/>
      <c r="J115" s="608"/>
      <c r="K115" s="609"/>
      <c r="L115" s="610"/>
      <c r="M115" s="566"/>
      <c r="N115" s="610"/>
      <c r="O115" s="565"/>
      <c r="P115" s="611"/>
      <c r="Q115" s="612"/>
      <c r="R115" s="568">
        <f t="shared" si="34"/>
        <v>0</v>
      </c>
      <c r="S115" s="556">
        <f t="shared" si="43"/>
        <v>35982.3</v>
      </c>
      <c r="T115" s="546">
        <f t="shared" si="46"/>
        <v>35982.3</v>
      </c>
      <c r="U115" s="546">
        <f>SUM(H115+N115+O115+P115)</f>
        <v>0</v>
      </c>
      <c r="V115" s="536">
        <f t="shared" si="45"/>
        <v>0</v>
      </c>
    </row>
    <row r="116" spans="1:22" s="11" customFormat="1" ht="27.75" customHeight="1">
      <c r="A116" s="126"/>
      <c r="B116" s="575" t="s">
        <v>786</v>
      </c>
      <c r="C116" s="127" t="s">
        <v>400</v>
      </c>
      <c r="D116" s="453" t="s">
        <v>380</v>
      </c>
      <c r="E116" s="346"/>
      <c r="F116" s="564"/>
      <c r="G116" s="565"/>
      <c r="H116" s="565"/>
      <c r="I116" s="566"/>
      <c r="J116" s="603"/>
      <c r="K116" s="509">
        <v>45.8</v>
      </c>
      <c r="L116" s="603"/>
      <c r="M116" s="604"/>
      <c r="N116" s="612"/>
      <c r="O116" s="603"/>
      <c r="P116" s="509"/>
      <c r="Q116" s="604"/>
      <c r="R116" s="568">
        <f t="shared" si="34"/>
        <v>45.8</v>
      </c>
      <c r="S116" s="556">
        <f>SUM(T116:V116)</f>
        <v>45.8</v>
      </c>
      <c r="T116" s="546">
        <f>SUM(G116+J116+K116+L116+M116)</f>
        <v>45.8</v>
      </c>
      <c r="U116" s="546">
        <f>SUM(H116+N116+O116+P116)</f>
        <v>0</v>
      </c>
      <c r="V116" s="536">
        <f>SUM(I116+Q116)</f>
        <v>0</v>
      </c>
    </row>
    <row r="117" spans="1:128" s="11" customFormat="1" ht="27.75" customHeight="1">
      <c r="A117" s="14" t="s">
        <v>444</v>
      </c>
      <c r="B117" s="574" t="s">
        <v>24</v>
      </c>
      <c r="C117" s="795" t="s">
        <v>402</v>
      </c>
      <c r="D117" s="796" t="s">
        <v>375</v>
      </c>
      <c r="E117" s="363"/>
      <c r="F117" s="552"/>
      <c r="G117" s="519"/>
      <c r="H117" s="519"/>
      <c r="I117" s="520"/>
      <c r="J117" s="562"/>
      <c r="K117" s="519"/>
      <c r="L117" s="519"/>
      <c r="M117" s="658"/>
      <c r="N117" s="563">
        <v>23</v>
      </c>
      <c r="O117" s="562"/>
      <c r="P117" s="519"/>
      <c r="Q117" s="658"/>
      <c r="R117" s="797">
        <f t="shared" si="34"/>
        <v>23</v>
      </c>
      <c r="S117" s="798">
        <f aca="true" t="shared" si="47" ref="S117:S122">SUM(T117:V117)</f>
        <v>23</v>
      </c>
      <c r="T117" s="799">
        <f aca="true" t="shared" si="48" ref="T117:T122">SUM(G117+J117+K117+L117+M117)</f>
        <v>0</v>
      </c>
      <c r="U117" s="799">
        <f aca="true" t="shared" si="49" ref="U117:U122">SUM(H117+N117+O117+P117)</f>
        <v>23</v>
      </c>
      <c r="V117" s="523">
        <f aca="true" t="shared" si="50" ref="V117:V122">SUM(I117+Q117)</f>
        <v>0</v>
      </c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</row>
    <row r="118" spans="1:22" s="11" customFormat="1" ht="27.75" customHeight="1">
      <c r="A118" s="14" t="s">
        <v>484</v>
      </c>
      <c r="B118" s="574" t="s">
        <v>490</v>
      </c>
      <c r="C118" s="127" t="s">
        <v>402</v>
      </c>
      <c r="D118" s="453" t="s">
        <v>400</v>
      </c>
      <c r="E118" s="346"/>
      <c r="F118" s="552"/>
      <c r="G118" s="509"/>
      <c r="H118" s="509"/>
      <c r="I118" s="510"/>
      <c r="J118" s="603"/>
      <c r="K118" s="509"/>
      <c r="L118" s="509"/>
      <c r="M118" s="604"/>
      <c r="N118" s="605">
        <v>23</v>
      </c>
      <c r="O118" s="603"/>
      <c r="P118" s="509"/>
      <c r="Q118" s="604"/>
      <c r="R118" s="568">
        <f t="shared" si="34"/>
        <v>23</v>
      </c>
      <c r="S118" s="556">
        <f t="shared" si="47"/>
        <v>23</v>
      </c>
      <c r="T118" s="546">
        <f t="shared" si="48"/>
        <v>0</v>
      </c>
      <c r="U118" s="546">
        <f t="shared" si="49"/>
        <v>23</v>
      </c>
      <c r="V118" s="536">
        <f t="shared" si="50"/>
        <v>0</v>
      </c>
    </row>
    <row r="119" spans="1:22" s="11" customFormat="1" ht="34.5" customHeight="1">
      <c r="A119" s="8"/>
      <c r="B119" s="825" t="s">
        <v>438</v>
      </c>
      <c r="C119" s="127" t="s">
        <v>402</v>
      </c>
      <c r="D119" s="453" t="s">
        <v>400</v>
      </c>
      <c r="E119" s="346"/>
      <c r="F119" s="552"/>
      <c r="G119" s="509"/>
      <c r="H119" s="509"/>
      <c r="I119" s="510"/>
      <c r="J119" s="603"/>
      <c r="K119" s="509"/>
      <c r="L119" s="509"/>
      <c r="M119" s="604"/>
      <c r="N119" s="605">
        <f>SUM(N120:N122)</f>
        <v>23</v>
      </c>
      <c r="O119" s="603"/>
      <c r="P119" s="509"/>
      <c r="Q119" s="604"/>
      <c r="R119" s="568">
        <f t="shared" si="34"/>
        <v>23</v>
      </c>
      <c r="S119" s="556">
        <f t="shared" si="47"/>
        <v>23</v>
      </c>
      <c r="T119" s="546">
        <f t="shared" si="48"/>
        <v>0</v>
      </c>
      <c r="U119" s="546">
        <f t="shared" si="49"/>
        <v>23</v>
      </c>
      <c r="V119" s="536">
        <f t="shared" si="50"/>
        <v>0</v>
      </c>
    </row>
    <row r="120" spans="1:22" s="11" customFormat="1" ht="27.75" customHeight="1">
      <c r="A120" s="8"/>
      <c r="B120" s="614" t="s">
        <v>447</v>
      </c>
      <c r="C120" s="127" t="s">
        <v>402</v>
      </c>
      <c r="D120" s="453" t="s">
        <v>400</v>
      </c>
      <c r="E120" s="346"/>
      <c r="F120" s="552"/>
      <c r="G120" s="509"/>
      <c r="H120" s="509"/>
      <c r="I120" s="510"/>
      <c r="J120" s="603"/>
      <c r="K120" s="509"/>
      <c r="L120" s="509"/>
      <c r="M120" s="604"/>
      <c r="N120" s="605">
        <v>10</v>
      </c>
      <c r="O120" s="603"/>
      <c r="P120" s="509"/>
      <c r="Q120" s="604"/>
      <c r="R120" s="568">
        <f t="shared" si="34"/>
        <v>10</v>
      </c>
      <c r="S120" s="556">
        <f t="shared" si="47"/>
        <v>10</v>
      </c>
      <c r="T120" s="546">
        <f t="shared" si="48"/>
        <v>0</v>
      </c>
      <c r="U120" s="546">
        <f t="shared" si="49"/>
        <v>10</v>
      </c>
      <c r="V120" s="536">
        <f t="shared" si="50"/>
        <v>0</v>
      </c>
    </row>
    <row r="121" spans="1:22" s="11" customFormat="1" ht="27.75" customHeight="1">
      <c r="A121" s="8"/>
      <c r="B121" s="614" t="s">
        <v>456</v>
      </c>
      <c r="C121" s="127" t="s">
        <v>402</v>
      </c>
      <c r="D121" s="453" t="s">
        <v>400</v>
      </c>
      <c r="E121" s="346"/>
      <c r="F121" s="552"/>
      <c r="G121" s="509"/>
      <c r="H121" s="509"/>
      <c r="I121" s="510"/>
      <c r="J121" s="603"/>
      <c r="K121" s="509"/>
      <c r="L121" s="509"/>
      <c r="M121" s="604"/>
      <c r="N121" s="605">
        <v>5</v>
      </c>
      <c r="O121" s="603"/>
      <c r="P121" s="509"/>
      <c r="Q121" s="604"/>
      <c r="R121" s="568">
        <f t="shared" si="34"/>
        <v>5</v>
      </c>
      <c r="S121" s="556">
        <f t="shared" si="47"/>
        <v>5</v>
      </c>
      <c r="T121" s="546">
        <f t="shared" si="48"/>
        <v>0</v>
      </c>
      <c r="U121" s="546">
        <f t="shared" si="49"/>
        <v>5</v>
      </c>
      <c r="V121" s="536">
        <f t="shared" si="50"/>
        <v>0</v>
      </c>
    </row>
    <row r="122" spans="1:22" s="11" customFormat="1" ht="27.75" customHeight="1">
      <c r="A122" s="8"/>
      <c r="B122" s="614" t="s">
        <v>460</v>
      </c>
      <c r="C122" s="10" t="s">
        <v>402</v>
      </c>
      <c r="D122" s="159" t="s">
        <v>400</v>
      </c>
      <c r="E122" s="346"/>
      <c r="F122" s="552"/>
      <c r="G122" s="509"/>
      <c r="H122" s="509"/>
      <c r="I122" s="510"/>
      <c r="J122" s="603"/>
      <c r="K122" s="509"/>
      <c r="L122" s="509"/>
      <c r="M122" s="604"/>
      <c r="N122" s="605">
        <v>8</v>
      </c>
      <c r="O122" s="603"/>
      <c r="P122" s="509"/>
      <c r="Q122" s="604"/>
      <c r="R122" s="554">
        <f t="shared" si="34"/>
        <v>8</v>
      </c>
      <c r="S122" s="511">
        <f t="shared" si="47"/>
        <v>8</v>
      </c>
      <c r="T122" s="524">
        <f t="shared" si="48"/>
        <v>0</v>
      </c>
      <c r="U122" s="524">
        <f t="shared" si="49"/>
        <v>8</v>
      </c>
      <c r="V122" s="491">
        <f t="shared" si="50"/>
        <v>0</v>
      </c>
    </row>
    <row r="123" spans="1:22" s="11" customFormat="1" ht="6.75" customHeight="1" thickBot="1">
      <c r="A123" s="371"/>
      <c r="B123" s="372"/>
      <c r="C123" s="373"/>
      <c r="D123" s="373"/>
      <c r="E123" s="377"/>
      <c r="F123" s="374"/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70"/>
      <c r="R123" s="375"/>
      <c r="S123" s="376"/>
      <c r="T123" s="376"/>
      <c r="U123" s="376"/>
      <c r="V123" s="376"/>
    </row>
    <row r="124" spans="1:22" s="11" customFormat="1" ht="24.75" customHeight="1" thickBot="1">
      <c r="A124" s="1120"/>
      <c r="B124" s="1085" t="s">
        <v>367</v>
      </c>
      <c r="C124" s="1071" t="s">
        <v>261</v>
      </c>
      <c r="D124" s="1074" t="s">
        <v>262</v>
      </c>
      <c r="E124" s="1107" t="s">
        <v>57</v>
      </c>
      <c r="F124" s="1110" t="s">
        <v>483</v>
      </c>
      <c r="G124" s="1111"/>
      <c r="H124" s="1111"/>
      <c r="I124" s="1112"/>
      <c r="J124" s="342"/>
      <c r="K124" s="1092" t="s">
        <v>54</v>
      </c>
      <c r="L124" s="1093"/>
      <c r="M124" s="1093"/>
      <c r="N124" s="1093"/>
      <c r="O124" s="1093"/>
      <c r="P124" s="1093"/>
      <c r="Q124" s="1094"/>
      <c r="R124" s="1070" t="s">
        <v>554</v>
      </c>
      <c r="S124" s="1056" t="s">
        <v>595</v>
      </c>
      <c r="T124" s="1057"/>
      <c r="U124" s="1057"/>
      <c r="V124" s="1052"/>
    </row>
    <row r="125" spans="1:22" s="11" customFormat="1" ht="21.75" customHeight="1" thickBot="1">
      <c r="A125" s="1121"/>
      <c r="B125" s="1086"/>
      <c r="C125" s="1072"/>
      <c r="D125" s="1075"/>
      <c r="E125" s="1108"/>
      <c r="F125" s="1116" t="s">
        <v>370</v>
      </c>
      <c r="G125" s="1083" t="s">
        <v>371</v>
      </c>
      <c r="H125" s="1083"/>
      <c r="I125" s="1084"/>
      <c r="J125" s="324"/>
      <c r="K125" s="1089" t="s">
        <v>33</v>
      </c>
      <c r="L125" s="1090"/>
      <c r="M125" s="1091"/>
      <c r="N125" s="1117" t="s">
        <v>553</v>
      </c>
      <c r="O125" s="1117"/>
      <c r="P125" s="1118"/>
      <c r="Q125" s="1119" t="s">
        <v>720</v>
      </c>
      <c r="R125" s="1054"/>
      <c r="S125" s="1053" t="s">
        <v>370</v>
      </c>
      <c r="T125" s="1064" t="s">
        <v>371</v>
      </c>
      <c r="U125" s="1064"/>
      <c r="V125" s="1050"/>
    </row>
    <row r="126" spans="1:22" s="11" customFormat="1" ht="145.5" customHeight="1" thickBot="1">
      <c r="A126" s="1122"/>
      <c r="B126" s="1087"/>
      <c r="C126" s="1073"/>
      <c r="D126" s="1076"/>
      <c r="E126" s="1109"/>
      <c r="F126" s="1061"/>
      <c r="G126" s="203" t="s">
        <v>715</v>
      </c>
      <c r="H126" s="341" t="s">
        <v>719</v>
      </c>
      <c r="I126" s="204" t="s">
        <v>720</v>
      </c>
      <c r="J126" s="339"/>
      <c r="K126" s="452" t="s">
        <v>178</v>
      </c>
      <c r="L126" s="451" t="s">
        <v>650</v>
      </c>
      <c r="M126" s="428" t="s">
        <v>32</v>
      </c>
      <c r="N126" s="1097"/>
      <c r="O126" s="1097"/>
      <c r="P126" s="1098"/>
      <c r="Q126" s="1100"/>
      <c r="R126" s="1055"/>
      <c r="S126" s="1061"/>
      <c r="T126" s="203" t="s">
        <v>715</v>
      </c>
      <c r="U126" s="341" t="s">
        <v>719</v>
      </c>
      <c r="V126" s="204" t="s">
        <v>720</v>
      </c>
    </row>
    <row r="127" spans="1:22" s="11" customFormat="1" ht="21" customHeight="1" thickBot="1">
      <c r="A127" s="800"/>
      <c r="B127" s="801">
        <v>1</v>
      </c>
      <c r="C127" s="802">
        <v>2</v>
      </c>
      <c r="D127" s="803">
        <v>3</v>
      </c>
      <c r="E127" s="682">
        <v>4</v>
      </c>
      <c r="F127" s="802">
        <v>5</v>
      </c>
      <c r="G127" s="802">
        <v>6</v>
      </c>
      <c r="H127" s="802">
        <v>7</v>
      </c>
      <c r="I127" s="804">
        <v>8</v>
      </c>
      <c r="J127" s="805">
        <v>6</v>
      </c>
      <c r="K127" s="805">
        <v>9</v>
      </c>
      <c r="L127" s="802">
        <v>10</v>
      </c>
      <c r="M127" s="806">
        <v>11</v>
      </c>
      <c r="N127" s="682">
        <v>12</v>
      </c>
      <c r="O127" s="802">
        <v>12</v>
      </c>
      <c r="P127" s="807">
        <v>12</v>
      </c>
      <c r="Q127" s="682">
        <v>13</v>
      </c>
      <c r="R127" s="804">
        <v>14</v>
      </c>
      <c r="S127" s="805">
        <v>15</v>
      </c>
      <c r="T127" s="802">
        <v>16</v>
      </c>
      <c r="U127" s="802">
        <v>17</v>
      </c>
      <c r="V127" s="807">
        <v>18</v>
      </c>
    </row>
    <row r="128" spans="1:22" s="17" customFormat="1" ht="24" customHeight="1">
      <c r="A128" s="14" t="s">
        <v>584</v>
      </c>
      <c r="B128" s="613" t="s">
        <v>445</v>
      </c>
      <c r="C128" s="147" t="s">
        <v>446</v>
      </c>
      <c r="D128" s="162" t="s">
        <v>375</v>
      </c>
      <c r="E128" s="347">
        <f aca="true" t="shared" si="51" ref="E128:R128">SUM(E129+E145+E165+E181)</f>
        <v>1105931.1</v>
      </c>
      <c r="F128" s="469">
        <f t="shared" si="51"/>
        <v>1392669.2</v>
      </c>
      <c r="G128" s="470">
        <f t="shared" si="51"/>
        <v>580864.1000000001</v>
      </c>
      <c r="H128" s="470">
        <f t="shared" si="51"/>
        <v>743701.8</v>
      </c>
      <c r="I128" s="471">
        <f t="shared" si="51"/>
        <v>68103.3</v>
      </c>
      <c r="J128" s="618" t="e">
        <f t="shared" si="51"/>
        <v>#REF!</v>
      </c>
      <c r="K128" s="619">
        <f t="shared" si="51"/>
        <v>0</v>
      </c>
      <c r="L128" s="620">
        <f t="shared" si="51"/>
        <v>7079</v>
      </c>
      <c r="M128" s="621">
        <f t="shared" si="51"/>
        <v>268.1999999999998</v>
      </c>
      <c r="N128" s="622">
        <f t="shared" si="51"/>
        <v>40628.8</v>
      </c>
      <c r="O128" s="623">
        <f t="shared" si="51"/>
        <v>0</v>
      </c>
      <c r="P128" s="624">
        <f t="shared" si="51"/>
        <v>0</v>
      </c>
      <c r="Q128" s="622">
        <f t="shared" si="51"/>
        <v>16.599999999999966</v>
      </c>
      <c r="R128" s="497">
        <f t="shared" si="51"/>
        <v>47992.6</v>
      </c>
      <c r="S128" s="476">
        <f>SUM(T128:V128)</f>
        <v>1440661.8</v>
      </c>
      <c r="T128" s="498">
        <f>SUM(G128+K128+L128+M128)</f>
        <v>588211.3</v>
      </c>
      <c r="U128" s="498">
        <f>SUM(H128+N128+O128+P128)</f>
        <v>784330.6000000001</v>
      </c>
      <c r="V128" s="499">
        <f>SUM(I128+Q128)</f>
        <v>68119.90000000001</v>
      </c>
    </row>
    <row r="129" spans="1:22" s="17" customFormat="1" ht="22.5" customHeight="1">
      <c r="A129" s="14" t="s">
        <v>268</v>
      </c>
      <c r="B129" s="613" t="s">
        <v>649</v>
      </c>
      <c r="C129" s="147" t="s">
        <v>446</v>
      </c>
      <c r="D129" s="162" t="s">
        <v>374</v>
      </c>
      <c r="E129" s="347">
        <f>SUM(E130+E131+E132+E133+E134+E135+E136+E137+E138+E139+E140+E141+E142+E143+E144)</f>
        <v>325427.60000000003</v>
      </c>
      <c r="F129" s="469">
        <f aca="true" t="shared" si="52" ref="F129:Q129">SUM(F130++F131+F132+F133+F134+F135+F136+F137+F138+F139+F140+F141+F142+F144+F143)</f>
        <v>375741.30000000005</v>
      </c>
      <c r="G129" s="470">
        <f t="shared" si="52"/>
        <v>277348.7</v>
      </c>
      <c r="H129" s="470">
        <f t="shared" si="52"/>
        <v>52785.4</v>
      </c>
      <c r="I129" s="470">
        <f t="shared" si="52"/>
        <v>45607.2</v>
      </c>
      <c r="J129" s="472">
        <f t="shared" si="52"/>
        <v>0</v>
      </c>
      <c r="K129" s="592">
        <f t="shared" si="52"/>
        <v>0</v>
      </c>
      <c r="L129" s="596">
        <f t="shared" si="52"/>
        <v>3277.1</v>
      </c>
      <c r="M129" s="625">
        <f t="shared" si="52"/>
        <v>0</v>
      </c>
      <c r="N129" s="473">
        <f t="shared" si="52"/>
        <v>48209.4</v>
      </c>
      <c r="O129" s="474">
        <f t="shared" si="52"/>
        <v>0</v>
      </c>
      <c r="P129" s="471">
        <f t="shared" si="52"/>
        <v>0</v>
      </c>
      <c r="Q129" s="626">
        <f t="shared" si="52"/>
        <v>0</v>
      </c>
      <c r="R129" s="475">
        <f t="shared" si="34"/>
        <v>51486.5</v>
      </c>
      <c r="S129" s="476">
        <f t="shared" si="43"/>
        <v>427227.8</v>
      </c>
      <c r="T129" s="498">
        <f t="shared" si="46"/>
        <v>280625.8</v>
      </c>
      <c r="U129" s="498">
        <f>SUM(H129+N129+O129+P129)</f>
        <v>100994.8</v>
      </c>
      <c r="V129" s="499">
        <f>SUM(I129+Q129)</f>
        <v>45607.2</v>
      </c>
    </row>
    <row r="130" spans="1:22" s="11" customFormat="1" ht="24.75" customHeight="1">
      <c r="A130" s="8"/>
      <c r="B130" s="614" t="s">
        <v>447</v>
      </c>
      <c r="C130" s="10" t="s">
        <v>446</v>
      </c>
      <c r="D130" s="159" t="s">
        <v>374</v>
      </c>
      <c r="E130" s="346">
        <v>37319.8</v>
      </c>
      <c r="F130" s="552">
        <f aca="true" t="shared" si="53" ref="F130:F171">SUM(G130:I130)</f>
        <v>39811.3</v>
      </c>
      <c r="G130" s="509">
        <v>35107.1</v>
      </c>
      <c r="H130" s="509">
        <v>655.4</v>
      </c>
      <c r="I130" s="510">
        <v>4048.8</v>
      </c>
      <c r="J130" s="591"/>
      <c r="K130" s="602"/>
      <c r="L130" s="603">
        <v>0</v>
      </c>
      <c r="M130" s="510"/>
      <c r="N130" s="627">
        <v>708.8</v>
      </c>
      <c r="O130" s="628"/>
      <c r="P130" s="590"/>
      <c r="Q130" s="629"/>
      <c r="R130" s="488">
        <f t="shared" si="34"/>
        <v>708.8</v>
      </c>
      <c r="S130" s="489">
        <f t="shared" si="43"/>
        <v>40520.1</v>
      </c>
      <c r="T130" s="490">
        <f t="shared" si="46"/>
        <v>35107.1</v>
      </c>
      <c r="U130" s="490">
        <f aca="true" t="shared" si="54" ref="U130:U162">SUM(H130+N130+O130+P130)</f>
        <v>1364.1999999999998</v>
      </c>
      <c r="V130" s="491">
        <f t="shared" si="45"/>
        <v>4048.8</v>
      </c>
    </row>
    <row r="131" spans="1:22" s="11" customFormat="1" ht="23.25" customHeight="1">
      <c r="A131" s="8"/>
      <c r="B131" s="614" t="s">
        <v>448</v>
      </c>
      <c r="C131" s="10" t="s">
        <v>446</v>
      </c>
      <c r="D131" s="159" t="s">
        <v>374</v>
      </c>
      <c r="E131" s="346">
        <v>21052.8</v>
      </c>
      <c r="F131" s="552">
        <f t="shared" si="53"/>
        <v>22138.5</v>
      </c>
      <c r="G131" s="509">
        <v>18230.5</v>
      </c>
      <c r="H131" s="509">
        <v>97</v>
      </c>
      <c r="I131" s="510">
        <v>3811</v>
      </c>
      <c r="J131" s="591"/>
      <c r="K131" s="602"/>
      <c r="L131" s="603">
        <v>0</v>
      </c>
      <c r="M131" s="510"/>
      <c r="N131" s="605">
        <v>100</v>
      </c>
      <c r="O131" s="603"/>
      <c r="P131" s="510"/>
      <c r="Q131" s="630"/>
      <c r="R131" s="488">
        <f t="shared" si="34"/>
        <v>100</v>
      </c>
      <c r="S131" s="489">
        <f t="shared" si="43"/>
        <v>22238.5</v>
      </c>
      <c r="T131" s="490">
        <f t="shared" si="46"/>
        <v>18230.5</v>
      </c>
      <c r="U131" s="490">
        <f t="shared" si="54"/>
        <v>197</v>
      </c>
      <c r="V131" s="491">
        <f t="shared" si="45"/>
        <v>3811</v>
      </c>
    </row>
    <row r="132" spans="1:22" s="11" customFormat="1" ht="22.5" customHeight="1">
      <c r="A132" s="8"/>
      <c r="B132" s="614" t="s">
        <v>451</v>
      </c>
      <c r="C132" s="10" t="s">
        <v>446</v>
      </c>
      <c r="D132" s="159" t="s">
        <v>374</v>
      </c>
      <c r="E132" s="346">
        <v>21938.2</v>
      </c>
      <c r="F132" s="552">
        <f t="shared" si="53"/>
        <v>23838.5</v>
      </c>
      <c r="G132" s="509">
        <v>19715.6</v>
      </c>
      <c r="H132" s="509">
        <v>218.9</v>
      </c>
      <c r="I132" s="510">
        <v>3904</v>
      </c>
      <c r="J132" s="591"/>
      <c r="K132" s="602"/>
      <c r="L132" s="603">
        <v>314.7</v>
      </c>
      <c r="M132" s="510"/>
      <c r="N132" s="605">
        <v>250</v>
      </c>
      <c r="O132" s="603"/>
      <c r="P132" s="510"/>
      <c r="Q132" s="630"/>
      <c r="R132" s="488">
        <f t="shared" si="34"/>
        <v>564.7</v>
      </c>
      <c r="S132" s="489">
        <f t="shared" si="43"/>
        <v>24403.2</v>
      </c>
      <c r="T132" s="490">
        <f t="shared" si="46"/>
        <v>20030.3</v>
      </c>
      <c r="U132" s="490">
        <f t="shared" si="54"/>
        <v>468.9</v>
      </c>
      <c r="V132" s="491">
        <f t="shared" si="45"/>
        <v>3904</v>
      </c>
    </row>
    <row r="133" spans="1:22" s="11" customFormat="1" ht="22.5" customHeight="1">
      <c r="A133" s="8"/>
      <c r="B133" s="614" t="s">
        <v>452</v>
      </c>
      <c r="C133" s="10" t="s">
        <v>446</v>
      </c>
      <c r="D133" s="159" t="s">
        <v>374</v>
      </c>
      <c r="E133" s="346">
        <v>29409.2</v>
      </c>
      <c r="F133" s="552">
        <f t="shared" si="53"/>
        <v>31289.1</v>
      </c>
      <c r="G133" s="509">
        <v>27264.6</v>
      </c>
      <c r="H133" s="509">
        <v>648.6</v>
      </c>
      <c r="I133" s="510">
        <v>3375.9</v>
      </c>
      <c r="J133" s="591"/>
      <c r="K133" s="602"/>
      <c r="L133" s="603">
        <v>333</v>
      </c>
      <c r="M133" s="510"/>
      <c r="N133" s="605">
        <v>525.5</v>
      </c>
      <c r="O133" s="603"/>
      <c r="P133" s="510"/>
      <c r="Q133" s="630"/>
      <c r="R133" s="488">
        <f t="shared" si="34"/>
        <v>858.5</v>
      </c>
      <c r="S133" s="489">
        <f t="shared" si="43"/>
        <v>32147.6</v>
      </c>
      <c r="T133" s="490">
        <f t="shared" si="46"/>
        <v>27597.6</v>
      </c>
      <c r="U133" s="490">
        <f t="shared" si="54"/>
        <v>1174.1</v>
      </c>
      <c r="V133" s="491">
        <f t="shared" si="45"/>
        <v>3375.9</v>
      </c>
    </row>
    <row r="134" spans="1:22" s="11" customFormat="1" ht="24" customHeight="1">
      <c r="A134" s="8"/>
      <c r="B134" s="614" t="s">
        <v>453</v>
      </c>
      <c r="C134" s="10" t="s">
        <v>446</v>
      </c>
      <c r="D134" s="159" t="s">
        <v>374</v>
      </c>
      <c r="E134" s="346">
        <v>22225.7</v>
      </c>
      <c r="F134" s="552">
        <f t="shared" si="53"/>
        <v>3031</v>
      </c>
      <c r="G134" s="509">
        <v>2340.6</v>
      </c>
      <c r="H134" s="509">
        <v>680</v>
      </c>
      <c r="I134" s="510">
        <v>10.4</v>
      </c>
      <c r="J134" s="591"/>
      <c r="K134" s="602"/>
      <c r="L134" s="603">
        <v>0</v>
      </c>
      <c r="M134" s="510"/>
      <c r="N134" s="605">
        <v>0</v>
      </c>
      <c r="O134" s="603"/>
      <c r="P134" s="510"/>
      <c r="Q134" s="630"/>
      <c r="R134" s="488">
        <f t="shared" si="34"/>
        <v>0</v>
      </c>
      <c r="S134" s="489">
        <f t="shared" si="43"/>
        <v>3031</v>
      </c>
      <c r="T134" s="490">
        <f t="shared" si="46"/>
        <v>2340.6</v>
      </c>
      <c r="U134" s="490">
        <f t="shared" si="54"/>
        <v>680</v>
      </c>
      <c r="V134" s="491">
        <f t="shared" si="45"/>
        <v>10.4</v>
      </c>
    </row>
    <row r="135" spans="1:22" s="11" customFormat="1" ht="24.75" customHeight="1">
      <c r="A135" s="8"/>
      <c r="B135" s="614" t="s">
        <v>454</v>
      </c>
      <c r="C135" s="10" t="s">
        <v>446</v>
      </c>
      <c r="D135" s="159" t="s">
        <v>374</v>
      </c>
      <c r="E135" s="346">
        <v>47420.7</v>
      </c>
      <c r="F135" s="552">
        <f t="shared" si="53"/>
        <v>50200.1</v>
      </c>
      <c r="G135" s="509">
        <v>41622.6</v>
      </c>
      <c r="H135" s="509">
        <v>403.2</v>
      </c>
      <c r="I135" s="510">
        <v>8174.3</v>
      </c>
      <c r="J135" s="591"/>
      <c r="K135" s="602"/>
      <c r="L135" s="603">
        <v>326.8</v>
      </c>
      <c r="M135" s="510"/>
      <c r="N135" s="605">
        <v>200</v>
      </c>
      <c r="O135" s="603"/>
      <c r="P135" s="510"/>
      <c r="Q135" s="630"/>
      <c r="R135" s="488">
        <f t="shared" si="34"/>
        <v>526.8</v>
      </c>
      <c r="S135" s="489">
        <f t="shared" si="43"/>
        <v>50726.9</v>
      </c>
      <c r="T135" s="490">
        <f t="shared" si="46"/>
        <v>41949.4</v>
      </c>
      <c r="U135" s="490">
        <f t="shared" si="54"/>
        <v>603.2</v>
      </c>
      <c r="V135" s="491">
        <f t="shared" si="45"/>
        <v>8174.3</v>
      </c>
    </row>
    <row r="136" spans="1:22" s="11" customFormat="1" ht="26.25" customHeight="1">
      <c r="A136" s="8"/>
      <c r="B136" s="614" t="s">
        <v>455</v>
      </c>
      <c r="C136" s="10" t="s">
        <v>446</v>
      </c>
      <c r="D136" s="159" t="s">
        <v>374</v>
      </c>
      <c r="E136" s="346">
        <v>21816.3</v>
      </c>
      <c r="F136" s="552">
        <f t="shared" si="53"/>
        <v>24283.7</v>
      </c>
      <c r="G136" s="509">
        <v>20327.4</v>
      </c>
      <c r="H136" s="509">
        <v>216</v>
      </c>
      <c r="I136" s="510">
        <v>3740.3</v>
      </c>
      <c r="J136" s="591"/>
      <c r="K136" s="602"/>
      <c r="L136" s="603">
        <v>151.3</v>
      </c>
      <c r="M136" s="510"/>
      <c r="N136" s="605">
        <v>300</v>
      </c>
      <c r="O136" s="603"/>
      <c r="P136" s="510"/>
      <c r="Q136" s="630"/>
      <c r="R136" s="488">
        <f t="shared" si="34"/>
        <v>451.3</v>
      </c>
      <c r="S136" s="489">
        <f t="shared" si="43"/>
        <v>24735</v>
      </c>
      <c r="T136" s="490">
        <f t="shared" si="46"/>
        <v>20478.7</v>
      </c>
      <c r="U136" s="490">
        <f t="shared" si="54"/>
        <v>516</v>
      </c>
      <c r="V136" s="491">
        <f t="shared" si="45"/>
        <v>3740.3</v>
      </c>
    </row>
    <row r="137" spans="1:22" s="11" customFormat="1" ht="25.5" customHeight="1">
      <c r="A137" s="8"/>
      <c r="B137" s="614" t="s">
        <v>456</v>
      </c>
      <c r="C137" s="10" t="s">
        <v>446</v>
      </c>
      <c r="D137" s="159" t="s">
        <v>374</v>
      </c>
      <c r="E137" s="346">
        <v>31373.7</v>
      </c>
      <c r="F137" s="552">
        <f t="shared" si="53"/>
        <v>31184.100000000002</v>
      </c>
      <c r="G137" s="509">
        <v>27224.7</v>
      </c>
      <c r="H137" s="509">
        <v>205.2</v>
      </c>
      <c r="I137" s="510">
        <v>3754.2</v>
      </c>
      <c r="J137" s="591"/>
      <c r="K137" s="602"/>
      <c r="L137" s="603">
        <v>0</v>
      </c>
      <c r="M137" s="510"/>
      <c r="N137" s="605">
        <v>455</v>
      </c>
      <c r="O137" s="603"/>
      <c r="P137" s="510"/>
      <c r="Q137" s="630"/>
      <c r="R137" s="488">
        <f t="shared" si="34"/>
        <v>455</v>
      </c>
      <c r="S137" s="489">
        <f t="shared" si="43"/>
        <v>31639.100000000002</v>
      </c>
      <c r="T137" s="490">
        <f t="shared" si="46"/>
        <v>27224.7</v>
      </c>
      <c r="U137" s="490">
        <f t="shared" si="54"/>
        <v>660.2</v>
      </c>
      <c r="V137" s="491">
        <f t="shared" si="45"/>
        <v>3754.2</v>
      </c>
    </row>
    <row r="138" spans="1:22" s="11" customFormat="1" ht="23.25" customHeight="1">
      <c r="A138" s="8"/>
      <c r="B138" s="614" t="s">
        <v>457</v>
      </c>
      <c r="C138" s="10" t="s">
        <v>446</v>
      </c>
      <c r="D138" s="159" t="s">
        <v>374</v>
      </c>
      <c r="E138" s="346">
        <v>23361.1</v>
      </c>
      <c r="F138" s="552">
        <f t="shared" si="53"/>
        <v>25769.300000000003</v>
      </c>
      <c r="G138" s="509">
        <v>21402.5</v>
      </c>
      <c r="H138" s="509">
        <v>103.2</v>
      </c>
      <c r="I138" s="510">
        <v>4263.6</v>
      </c>
      <c r="J138" s="591"/>
      <c r="K138" s="602"/>
      <c r="L138" s="603">
        <v>0</v>
      </c>
      <c r="M138" s="510"/>
      <c r="N138" s="605">
        <v>38</v>
      </c>
      <c r="O138" s="603"/>
      <c r="P138" s="510"/>
      <c r="Q138" s="630"/>
      <c r="R138" s="488">
        <f t="shared" si="34"/>
        <v>38</v>
      </c>
      <c r="S138" s="489">
        <f t="shared" si="43"/>
        <v>25807.300000000003</v>
      </c>
      <c r="T138" s="490">
        <f t="shared" si="46"/>
        <v>21402.5</v>
      </c>
      <c r="U138" s="490">
        <f t="shared" si="54"/>
        <v>141.2</v>
      </c>
      <c r="V138" s="491">
        <f t="shared" si="45"/>
        <v>4263.6</v>
      </c>
    </row>
    <row r="139" spans="1:22" s="11" customFormat="1" ht="23.25" customHeight="1">
      <c r="A139" s="8"/>
      <c r="B139" s="614" t="s">
        <v>458</v>
      </c>
      <c r="C139" s="10" t="s">
        <v>446</v>
      </c>
      <c r="D139" s="159" t="s">
        <v>374</v>
      </c>
      <c r="E139" s="346">
        <v>13746.8</v>
      </c>
      <c r="F139" s="552">
        <f t="shared" si="53"/>
        <v>16371.7</v>
      </c>
      <c r="G139" s="509">
        <v>14623.1</v>
      </c>
      <c r="H139" s="509">
        <v>148.1</v>
      </c>
      <c r="I139" s="510">
        <v>1600.5</v>
      </c>
      <c r="J139" s="591"/>
      <c r="K139" s="602"/>
      <c r="L139" s="603">
        <v>0</v>
      </c>
      <c r="M139" s="510"/>
      <c r="N139" s="605">
        <v>192.6</v>
      </c>
      <c r="O139" s="603"/>
      <c r="P139" s="510"/>
      <c r="Q139" s="630"/>
      <c r="R139" s="488">
        <f t="shared" si="34"/>
        <v>192.6</v>
      </c>
      <c r="S139" s="489">
        <f t="shared" si="43"/>
        <v>16564.300000000003</v>
      </c>
      <c r="T139" s="490">
        <f t="shared" si="46"/>
        <v>14623.1</v>
      </c>
      <c r="U139" s="490">
        <f t="shared" si="54"/>
        <v>340.7</v>
      </c>
      <c r="V139" s="491">
        <f t="shared" si="45"/>
        <v>1600.5</v>
      </c>
    </row>
    <row r="140" spans="1:22" s="11" customFormat="1" ht="23.25" customHeight="1">
      <c r="A140" s="8"/>
      <c r="B140" s="614" t="s">
        <v>459</v>
      </c>
      <c r="C140" s="10" t="s">
        <v>446</v>
      </c>
      <c r="D140" s="159" t="s">
        <v>374</v>
      </c>
      <c r="E140" s="346">
        <v>27727.3</v>
      </c>
      <c r="F140" s="552">
        <f t="shared" si="53"/>
        <v>30285</v>
      </c>
      <c r="G140" s="509">
        <v>26186.5</v>
      </c>
      <c r="H140" s="509">
        <v>99.5</v>
      </c>
      <c r="I140" s="510">
        <v>3999</v>
      </c>
      <c r="J140" s="591"/>
      <c r="K140" s="602"/>
      <c r="L140" s="603">
        <v>151.3</v>
      </c>
      <c r="M140" s="510"/>
      <c r="N140" s="605">
        <v>299.5</v>
      </c>
      <c r="O140" s="603"/>
      <c r="P140" s="510"/>
      <c r="Q140" s="630"/>
      <c r="R140" s="488">
        <f t="shared" si="34"/>
        <v>450.8</v>
      </c>
      <c r="S140" s="489">
        <f t="shared" si="43"/>
        <v>30735.8</v>
      </c>
      <c r="T140" s="490">
        <f t="shared" si="46"/>
        <v>26337.8</v>
      </c>
      <c r="U140" s="490">
        <f t="shared" si="54"/>
        <v>399</v>
      </c>
      <c r="V140" s="491">
        <f t="shared" si="45"/>
        <v>3999</v>
      </c>
    </row>
    <row r="141" spans="1:22" s="11" customFormat="1" ht="23.25" customHeight="1">
      <c r="A141" s="8"/>
      <c r="B141" s="614" t="s">
        <v>460</v>
      </c>
      <c r="C141" s="10" t="s">
        <v>446</v>
      </c>
      <c r="D141" s="159" t="s">
        <v>374</v>
      </c>
      <c r="E141" s="346">
        <v>27704.4</v>
      </c>
      <c r="F141" s="552">
        <f>SUM(G141:I141)</f>
        <v>28062.5</v>
      </c>
      <c r="G141" s="509">
        <v>23080.2</v>
      </c>
      <c r="H141" s="509">
        <v>110.6</v>
      </c>
      <c r="I141" s="510">
        <v>4871.7</v>
      </c>
      <c r="J141" s="591"/>
      <c r="K141" s="602"/>
      <c r="L141" s="603"/>
      <c r="M141" s="510"/>
      <c r="N141" s="605">
        <v>140</v>
      </c>
      <c r="O141" s="603"/>
      <c r="P141" s="510"/>
      <c r="Q141" s="630"/>
      <c r="R141" s="488">
        <f t="shared" si="34"/>
        <v>140</v>
      </c>
      <c r="S141" s="489">
        <f t="shared" si="43"/>
        <v>28202.5</v>
      </c>
      <c r="T141" s="490">
        <f t="shared" si="46"/>
        <v>23080.2</v>
      </c>
      <c r="U141" s="490">
        <f t="shared" si="54"/>
        <v>250.6</v>
      </c>
      <c r="V141" s="491">
        <f t="shared" si="45"/>
        <v>4871.7</v>
      </c>
    </row>
    <row r="142" spans="1:22" s="11" customFormat="1" ht="21.75" customHeight="1">
      <c r="A142" s="8"/>
      <c r="B142" s="572" t="s">
        <v>306</v>
      </c>
      <c r="C142" s="10" t="s">
        <v>446</v>
      </c>
      <c r="D142" s="159" t="s">
        <v>374</v>
      </c>
      <c r="E142" s="358">
        <v>331.6</v>
      </c>
      <c r="F142" s="552">
        <f t="shared" si="53"/>
        <v>908.8</v>
      </c>
      <c r="G142" s="509"/>
      <c r="H142" s="509">
        <v>908.8</v>
      </c>
      <c r="I142" s="510"/>
      <c r="J142" s="591"/>
      <c r="K142" s="602"/>
      <c r="L142" s="603"/>
      <c r="M142" s="510"/>
      <c r="N142" s="605"/>
      <c r="O142" s="603"/>
      <c r="P142" s="510"/>
      <c r="Q142" s="630"/>
      <c r="R142" s="488">
        <f t="shared" si="34"/>
        <v>0</v>
      </c>
      <c r="S142" s="489">
        <f t="shared" si="43"/>
        <v>908.8</v>
      </c>
      <c r="T142" s="490">
        <f t="shared" si="46"/>
        <v>0</v>
      </c>
      <c r="U142" s="490">
        <f t="shared" si="54"/>
        <v>908.8</v>
      </c>
      <c r="V142" s="491">
        <f t="shared" si="45"/>
        <v>0</v>
      </c>
    </row>
    <row r="143" spans="1:22" s="13" customFormat="1" ht="21.75" customHeight="1">
      <c r="A143" s="12"/>
      <c r="B143" s="572" t="s">
        <v>308</v>
      </c>
      <c r="C143" s="10" t="s">
        <v>446</v>
      </c>
      <c r="D143" s="159" t="s">
        <v>374</v>
      </c>
      <c r="E143" s="359"/>
      <c r="F143" s="552">
        <f t="shared" si="53"/>
        <v>48514.200000000004</v>
      </c>
      <c r="G143" s="565">
        <v>223.3</v>
      </c>
      <c r="H143" s="565">
        <v>48290.9</v>
      </c>
      <c r="I143" s="631"/>
      <c r="J143" s="591"/>
      <c r="K143" s="602"/>
      <c r="L143" s="603">
        <v>2000</v>
      </c>
      <c r="M143" s="510"/>
      <c r="N143" s="605">
        <v>45000</v>
      </c>
      <c r="O143" s="603"/>
      <c r="P143" s="510"/>
      <c r="Q143" s="630"/>
      <c r="R143" s="488">
        <f t="shared" si="34"/>
        <v>47000</v>
      </c>
      <c r="S143" s="489">
        <f t="shared" si="43"/>
        <v>95514.2</v>
      </c>
      <c r="T143" s="490">
        <f t="shared" si="46"/>
        <v>2223.3</v>
      </c>
      <c r="U143" s="490">
        <f t="shared" si="54"/>
        <v>93290.9</v>
      </c>
      <c r="V143" s="491">
        <f t="shared" si="45"/>
        <v>0</v>
      </c>
    </row>
    <row r="144" spans="1:22" s="11" customFormat="1" ht="22.5" customHeight="1">
      <c r="A144" s="8"/>
      <c r="B144" s="572" t="s">
        <v>461</v>
      </c>
      <c r="C144" s="10" t="s">
        <v>446</v>
      </c>
      <c r="D144" s="159" t="s">
        <v>374</v>
      </c>
      <c r="E144" s="345"/>
      <c r="F144" s="552">
        <f t="shared" si="53"/>
        <v>53.5</v>
      </c>
      <c r="G144" s="509"/>
      <c r="H144" s="509"/>
      <c r="I144" s="510">
        <v>53.5</v>
      </c>
      <c r="J144" s="591"/>
      <c r="K144" s="609"/>
      <c r="L144" s="610"/>
      <c r="M144" s="566"/>
      <c r="N144" s="612"/>
      <c r="O144" s="610"/>
      <c r="P144" s="566"/>
      <c r="Q144" s="630"/>
      <c r="R144" s="533">
        <f t="shared" si="34"/>
        <v>0</v>
      </c>
      <c r="S144" s="489">
        <f t="shared" si="43"/>
        <v>53.5</v>
      </c>
      <c r="T144" s="490">
        <f t="shared" si="46"/>
        <v>0</v>
      </c>
      <c r="U144" s="490">
        <f t="shared" si="54"/>
        <v>0</v>
      </c>
      <c r="V144" s="491">
        <f t="shared" si="45"/>
        <v>53.5</v>
      </c>
    </row>
    <row r="145" spans="1:22" s="17" customFormat="1" ht="26.25" customHeight="1">
      <c r="A145" s="14" t="s">
        <v>269</v>
      </c>
      <c r="B145" s="573" t="s">
        <v>759</v>
      </c>
      <c r="C145" s="147" t="s">
        <v>446</v>
      </c>
      <c r="D145" s="156" t="s">
        <v>377</v>
      </c>
      <c r="E145" s="348">
        <f>SUM(E146+E147+E148+E149+E150+E151+E152+E156+E153+E157+E158+E159+E160+E161+E162+E163+E164)</f>
        <v>708996.2</v>
      </c>
      <c r="F145" s="492">
        <f>SUM(F146+F147+F148+F149+F150+F151+F152+F153+F156+F157+F158+F159+F160+F161+F162+F163+F164+F155)</f>
        <v>917861.2</v>
      </c>
      <c r="G145" s="632">
        <f>SUM(G146+G147+G148+G149+G150+G151+G152+G153+G156+G157+G158+G159+G160+G161+G162+G163+G164+G155)</f>
        <v>224257.90000000002</v>
      </c>
      <c r="H145" s="632">
        <f>SUM(H146+H147+H148+H149+H150+H151+H152+H153+H156+H157+H158+H159+H160+H161+H162+H163+H164)</f>
        <v>677975</v>
      </c>
      <c r="I145" s="632">
        <f>SUM(I146+I147+I148+I149+I150+I151+I152+I153+I156+I157+I158+I159+I160+I161+I162+I163+I164)</f>
        <v>15628.3</v>
      </c>
      <c r="J145" s="633" t="e">
        <f>SUM(J146+J147+J148+J149+J150+J151+J152+J153+J156+J157+J158+J159+J160+J161+J162+J163+J164+#REF!)</f>
        <v>#REF!</v>
      </c>
      <c r="K145" s="469">
        <f>SUM(K146+K147+K148+K149+K150+K151+K152+K153+K156+K157+K158+K159+K160+K161+K162+K163+K164)</f>
        <v>0</v>
      </c>
      <c r="L145" s="634">
        <f>SUM(L146+L147+L148+L149+L150+L151+L152+L153+L156+L157+L158+L159+L160+L161+L162+L163+L164+L155)</f>
        <v>3545.1</v>
      </c>
      <c r="M145" s="471">
        <f>SUM(M146+M147+M148+M149+M150+M151+M152+M153+M156+M157+M158+M159+M160+M161+M162+M163+M164+M154)</f>
        <v>-5030.4</v>
      </c>
      <c r="N145" s="598">
        <f>SUM(N146+N147+N148+N149+N150+N151+N152+N153+N156+N157+N158+N159+N160+N161+N162+N163+N164)</f>
        <v>-7643.4000000000015</v>
      </c>
      <c r="O145" s="634">
        <f>SUM(O146+O147+O148+O149+O150+O151+O152+O153+O156+O157+O158+O159+O160+O161+O162+O163+O164)</f>
        <v>0</v>
      </c>
      <c r="P145" s="471">
        <f>SUM(P146+P147+P148+P149+P150+P151+P152+P153+P156+P157+P158+P159+P160+P161+P162+P163+P164)</f>
        <v>0</v>
      </c>
      <c r="Q145" s="635">
        <f>SUM(Q146+Q147+Q148+Q149+Q150+Q151+Q152+Q153+Q156+Q157+Q158+Q159+Q160+Q161+Q162+Q163+Q164)</f>
        <v>226.8</v>
      </c>
      <c r="R145" s="534">
        <f>SUM(R146+R147+R148+R149+R150+R151+R152+R153+R156+R157+R158+R159+R160+R161+R162+R163+R164+R155+R154)</f>
        <v>-8901.9</v>
      </c>
      <c r="S145" s="633">
        <f>SUM(S146+S147+S148+S149+S150+S151+S152+S153+S156+S157+S158+S159+S160+S161+S162+S163+S164+S155+S154)</f>
        <v>908959.3</v>
      </c>
      <c r="T145" s="636">
        <f>SUM(T146+T147+T148+T149+T150+T151+T152+T153+T156+T157+T158+T159+T160+T161+T162+T163+T164+T155+T154)</f>
        <v>222772.60000000003</v>
      </c>
      <c r="U145" s="636">
        <f>SUM(U146+U147+U148+U149+U150+U151+U152+U153+U156+U157+U158+U159+U160+U161+U162+U163+U164)</f>
        <v>670331.6000000001</v>
      </c>
      <c r="V145" s="637">
        <f>SUM(V146+V147+V148+V149+V150+V151+V152+V153+V156+V157+V158+V159+V160+V161+V162+V163+V164)</f>
        <v>15855.1</v>
      </c>
    </row>
    <row r="146" spans="1:22" s="11" customFormat="1" ht="21.75" customHeight="1">
      <c r="A146" s="37"/>
      <c r="B146" s="615" t="s">
        <v>462</v>
      </c>
      <c r="C146" s="10" t="s">
        <v>446</v>
      </c>
      <c r="D146" s="159" t="s">
        <v>377</v>
      </c>
      <c r="E146" s="346">
        <v>92462.2</v>
      </c>
      <c r="F146" s="552">
        <f t="shared" si="53"/>
        <v>100262.6</v>
      </c>
      <c r="G146" s="509">
        <v>15253.5</v>
      </c>
      <c r="H146" s="509">
        <v>84367.1</v>
      </c>
      <c r="I146" s="510">
        <v>642</v>
      </c>
      <c r="J146" s="591"/>
      <c r="K146" s="602"/>
      <c r="L146" s="603">
        <v>69.2</v>
      </c>
      <c r="M146" s="510">
        <v>-947.6</v>
      </c>
      <c r="N146" s="605">
        <v>605</v>
      </c>
      <c r="O146" s="603"/>
      <c r="P146" s="510"/>
      <c r="Q146" s="630">
        <v>80.8</v>
      </c>
      <c r="R146" s="488">
        <f t="shared" si="34"/>
        <v>-192.59999999999997</v>
      </c>
      <c r="S146" s="489">
        <f t="shared" si="43"/>
        <v>100070.00000000001</v>
      </c>
      <c r="T146" s="490">
        <f t="shared" si="46"/>
        <v>14375.1</v>
      </c>
      <c r="U146" s="490">
        <f t="shared" si="54"/>
        <v>84972.1</v>
      </c>
      <c r="V146" s="491">
        <f aca="true" t="shared" si="55" ref="V146:V164">SUM(I146+Q146)</f>
        <v>722.8</v>
      </c>
    </row>
    <row r="147" spans="1:22" s="11" customFormat="1" ht="24.75" customHeight="1">
      <c r="A147" s="8"/>
      <c r="B147" s="615" t="s">
        <v>463</v>
      </c>
      <c r="C147" s="10" t="s">
        <v>446</v>
      </c>
      <c r="D147" s="159" t="s">
        <v>377</v>
      </c>
      <c r="E147" s="346">
        <v>59586.2</v>
      </c>
      <c r="F147" s="552">
        <f t="shared" si="53"/>
        <v>61279.9</v>
      </c>
      <c r="G147" s="509">
        <v>10086.3</v>
      </c>
      <c r="H147" s="509">
        <v>50613.2</v>
      </c>
      <c r="I147" s="510">
        <v>580.4</v>
      </c>
      <c r="J147" s="591"/>
      <c r="K147" s="602"/>
      <c r="L147" s="603">
        <v>0</v>
      </c>
      <c r="M147" s="510">
        <v>-705.6</v>
      </c>
      <c r="N147" s="605">
        <v>1936</v>
      </c>
      <c r="O147" s="603"/>
      <c r="P147" s="510"/>
      <c r="Q147" s="630"/>
      <c r="R147" s="488">
        <f t="shared" si="34"/>
        <v>1230.4</v>
      </c>
      <c r="S147" s="489">
        <f t="shared" si="43"/>
        <v>62510.299999999996</v>
      </c>
      <c r="T147" s="490">
        <f t="shared" si="46"/>
        <v>9380.699999999999</v>
      </c>
      <c r="U147" s="490">
        <f t="shared" si="54"/>
        <v>52549.2</v>
      </c>
      <c r="V147" s="491">
        <f t="shared" si="55"/>
        <v>580.4</v>
      </c>
    </row>
    <row r="148" spans="1:22" s="11" customFormat="1" ht="22.5" customHeight="1">
      <c r="A148" s="8"/>
      <c r="B148" s="615" t="s">
        <v>479</v>
      </c>
      <c r="C148" s="10" t="s">
        <v>446</v>
      </c>
      <c r="D148" s="159" t="s">
        <v>377</v>
      </c>
      <c r="E148" s="346">
        <v>75884.2</v>
      </c>
      <c r="F148" s="552">
        <f t="shared" si="53"/>
        <v>76682.3</v>
      </c>
      <c r="G148" s="509">
        <v>9985</v>
      </c>
      <c r="H148" s="509">
        <v>66487.3</v>
      </c>
      <c r="I148" s="510">
        <v>210</v>
      </c>
      <c r="J148" s="591"/>
      <c r="K148" s="602"/>
      <c r="L148" s="603">
        <v>478.9</v>
      </c>
      <c r="M148" s="510">
        <v>-723.9</v>
      </c>
      <c r="N148" s="605">
        <v>1385.2</v>
      </c>
      <c r="O148" s="603"/>
      <c r="P148" s="510"/>
      <c r="Q148" s="630"/>
      <c r="R148" s="488">
        <f t="shared" si="34"/>
        <v>1140.2</v>
      </c>
      <c r="S148" s="489">
        <f t="shared" si="43"/>
        <v>77822.5</v>
      </c>
      <c r="T148" s="490">
        <f t="shared" si="46"/>
        <v>9740</v>
      </c>
      <c r="U148" s="490">
        <f t="shared" si="54"/>
        <v>67872.5</v>
      </c>
      <c r="V148" s="491">
        <f t="shared" si="55"/>
        <v>210</v>
      </c>
    </row>
    <row r="149" spans="1:22" s="11" customFormat="1" ht="23.25" customHeight="1">
      <c r="A149" s="8"/>
      <c r="B149" s="615" t="s">
        <v>480</v>
      </c>
      <c r="C149" s="10" t="s">
        <v>446</v>
      </c>
      <c r="D149" s="159" t="s">
        <v>377</v>
      </c>
      <c r="E149" s="346">
        <v>170065.1</v>
      </c>
      <c r="F149" s="552">
        <f t="shared" si="53"/>
        <v>173468.7</v>
      </c>
      <c r="G149" s="509">
        <v>33962.2</v>
      </c>
      <c r="H149" s="509">
        <v>132925</v>
      </c>
      <c r="I149" s="510">
        <v>6581.5</v>
      </c>
      <c r="J149" s="591"/>
      <c r="K149" s="602"/>
      <c r="L149" s="603">
        <v>1911.1</v>
      </c>
      <c r="M149" s="510">
        <v>-815.7</v>
      </c>
      <c r="N149" s="605">
        <v>1486.5</v>
      </c>
      <c r="O149" s="603"/>
      <c r="P149" s="510"/>
      <c r="Q149" s="630"/>
      <c r="R149" s="488">
        <f t="shared" si="34"/>
        <v>2581.8999999999996</v>
      </c>
      <c r="S149" s="489">
        <f t="shared" si="43"/>
        <v>176050.6</v>
      </c>
      <c r="T149" s="490">
        <f t="shared" si="46"/>
        <v>35057.6</v>
      </c>
      <c r="U149" s="490">
        <f t="shared" si="54"/>
        <v>134411.5</v>
      </c>
      <c r="V149" s="491">
        <f t="shared" si="55"/>
        <v>6581.5</v>
      </c>
    </row>
    <row r="150" spans="1:22" s="11" customFormat="1" ht="21" customHeight="1">
      <c r="A150" s="8"/>
      <c r="B150" s="615" t="s">
        <v>481</v>
      </c>
      <c r="C150" s="10" t="s">
        <v>446</v>
      </c>
      <c r="D150" s="159" t="s">
        <v>377</v>
      </c>
      <c r="E150" s="346">
        <v>66586.2</v>
      </c>
      <c r="F150" s="552">
        <f t="shared" si="53"/>
        <v>73789.2</v>
      </c>
      <c r="G150" s="509">
        <v>14555.1</v>
      </c>
      <c r="H150" s="509">
        <v>57207.1</v>
      </c>
      <c r="I150" s="510">
        <v>2027</v>
      </c>
      <c r="J150" s="591"/>
      <c r="K150" s="602"/>
      <c r="L150" s="603">
        <v>478.9</v>
      </c>
      <c r="M150" s="510">
        <v>-549.2</v>
      </c>
      <c r="N150" s="605">
        <v>959.3</v>
      </c>
      <c r="O150" s="603"/>
      <c r="P150" s="510"/>
      <c r="Q150" s="630">
        <v>300</v>
      </c>
      <c r="R150" s="488">
        <f t="shared" si="34"/>
        <v>1189</v>
      </c>
      <c r="S150" s="489">
        <f t="shared" si="43"/>
        <v>74978.2</v>
      </c>
      <c r="T150" s="490">
        <f t="shared" si="46"/>
        <v>14484.8</v>
      </c>
      <c r="U150" s="490">
        <f t="shared" si="54"/>
        <v>58166.4</v>
      </c>
      <c r="V150" s="491">
        <f t="shared" si="55"/>
        <v>2327</v>
      </c>
    </row>
    <row r="151" spans="1:22" s="11" customFormat="1" ht="21" customHeight="1">
      <c r="A151" s="8"/>
      <c r="B151" s="615" t="s">
        <v>482</v>
      </c>
      <c r="C151" s="10" t="s">
        <v>446</v>
      </c>
      <c r="D151" s="159" t="s">
        <v>377</v>
      </c>
      <c r="E151" s="346">
        <v>43619.3</v>
      </c>
      <c r="F151" s="552">
        <f t="shared" si="53"/>
        <v>42483.6</v>
      </c>
      <c r="G151" s="509">
        <v>10932.9</v>
      </c>
      <c r="H151" s="509">
        <v>31250.7</v>
      </c>
      <c r="I151" s="510">
        <v>300</v>
      </c>
      <c r="J151" s="591"/>
      <c r="K151" s="602"/>
      <c r="L151" s="603">
        <v>478.9</v>
      </c>
      <c r="M151" s="510">
        <v>-609</v>
      </c>
      <c r="N151" s="605">
        <v>2152.8</v>
      </c>
      <c r="O151" s="603"/>
      <c r="P151" s="510"/>
      <c r="Q151" s="630"/>
      <c r="R151" s="488">
        <f t="shared" si="34"/>
        <v>2022.7000000000003</v>
      </c>
      <c r="S151" s="489">
        <f t="shared" si="43"/>
        <v>44506.3</v>
      </c>
      <c r="T151" s="490">
        <f t="shared" si="46"/>
        <v>10802.8</v>
      </c>
      <c r="U151" s="490">
        <f t="shared" si="54"/>
        <v>33403.5</v>
      </c>
      <c r="V151" s="491">
        <f t="shared" si="55"/>
        <v>300</v>
      </c>
    </row>
    <row r="152" spans="1:22" s="11" customFormat="1" ht="20.25" customHeight="1">
      <c r="A152" s="8"/>
      <c r="B152" s="615" t="s">
        <v>497</v>
      </c>
      <c r="C152" s="10" t="s">
        <v>446</v>
      </c>
      <c r="D152" s="159" t="s">
        <v>377</v>
      </c>
      <c r="E152" s="346">
        <v>43229.4</v>
      </c>
      <c r="F152" s="552">
        <f t="shared" si="53"/>
        <v>42324.9</v>
      </c>
      <c r="G152" s="509">
        <v>7153.5</v>
      </c>
      <c r="H152" s="509">
        <v>34199.4</v>
      </c>
      <c r="I152" s="510">
        <v>972</v>
      </c>
      <c r="J152" s="591"/>
      <c r="K152" s="602"/>
      <c r="L152" s="603"/>
      <c r="M152" s="510">
        <v>-692.4</v>
      </c>
      <c r="N152" s="605">
        <v>467.3</v>
      </c>
      <c r="O152" s="603"/>
      <c r="P152" s="510"/>
      <c r="Q152" s="630"/>
      <c r="R152" s="488">
        <f t="shared" si="34"/>
        <v>-225.09999999999997</v>
      </c>
      <c r="S152" s="489">
        <f t="shared" si="43"/>
        <v>42099.8</v>
      </c>
      <c r="T152" s="490">
        <f t="shared" si="46"/>
        <v>6461.1</v>
      </c>
      <c r="U152" s="490">
        <f t="shared" si="54"/>
        <v>34666.700000000004</v>
      </c>
      <c r="V152" s="491">
        <f t="shared" si="55"/>
        <v>972</v>
      </c>
    </row>
    <row r="153" spans="1:22" s="11" customFormat="1" ht="19.5" customHeight="1">
      <c r="A153" s="8"/>
      <c r="B153" s="572" t="s">
        <v>498</v>
      </c>
      <c r="C153" s="10" t="s">
        <v>446</v>
      </c>
      <c r="D153" s="159" t="s">
        <v>377</v>
      </c>
      <c r="E153" s="346">
        <v>6101.7</v>
      </c>
      <c r="F153" s="552">
        <f t="shared" si="53"/>
        <v>0</v>
      </c>
      <c r="G153" s="509">
        <v>0</v>
      </c>
      <c r="H153" s="509">
        <v>0</v>
      </c>
      <c r="I153" s="510">
        <v>0</v>
      </c>
      <c r="J153" s="591"/>
      <c r="K153" s="602"/>
      <c r="L153" s="603"/>
      <c r="M153" s="510"/>
      <c r="N153" s="605"/>
      <c r="O153" s="603"/>
      <c r="P153" s="510"/>
      <c r="Q153" s="630"/>
      <c r="R153" s="488">
        <f t="shared" si="34"/>
        <v>0</v>
      </c>
      <c r="S153" s="489">
        <f t="shared" si="43"/>
        <v>0</v>
      </c>
      <c r="T153" s="490">
        <f t="shared" si="46"/>
        <v>0</v>
      </c>
      <c r="U153" s="490">
        <f t="shared" si="54"/>
        <v>0</v>
      </c>
      <c r="V153" s="491">
        <f t="shared" si="55"/>
        <v>0</v>
      </c>
    </row>
    <row r="154" spans="1:22" s="11" customFormat="1" ht="20.25" customHeight="1" hidden="1">
      <c r="A154" s="8"/>
      <c r="B154" s="680" t="s">
        <v>204</v>
      </c>
      <c r="C154" s="10" t="s">
        <v>446</v>
      </c>
      <c r="D154" s="159" t="s">
        <v>377</v>
      </c>
      <c r="E154" s="346"/>
      <c r="F154" s="552"/>
      <c r="G154" s="509"/>
      <c r="H154" s="509"/>
      <c r="I154" s="510"/>
      <c r="J154" s="591"/>
      <c r="K154" s="602"/>
      <c r="L154" s="603"/>
      <c r="M154" s="510">
        <v>0</v>
      </c>
      <c r="N154" s="605"/>
      <c r="O154" s="603"/>
      <c r="P154" s="510"/>
      <c r="Q154" s="630"/>
      <c r="R154" s="488">
        <f t="shared" si="34"/>
        <v>0</v>
      </c>
      <c r="S154" s="489">
        <f>SUM(T154:V154)</f>
        <v>0</v>
      </c>
      <c r="T154" s="490">
        <f>SUM(G154+J154+K154+L154+M154)</f>
        <v>0</v>
      </c>
      <c r="U154" s="490">
        <f>SUM(H154+N154+O154+P154)</f>
        <v>0</v>
      </c>
      <c r="V154" s="491">
        <f>SUM(I154+Q154)</f>
        <v>0</v>
      </c>
    </row>
    <row r="155" spans="1:22" s="11" customFormat="1" ht="21.75" customHeight="1">
      <c r="A155" s="8"/>
      <c r="B155" s="572" t="s">
        <v>307</v>
      </c>
      <c r="C155" s="10" t="s">
        <v>446</v>
      </c>
      <c r="D155" s="159" t="s">
        <v>377</v>
      </c>
      <c r="E155" s="346"/>
      <c r="F155" s="552">
        <f t="shared" si="53"/>
        <v>2887.5</v>
      </c>
      <c r="G155" s="509">
        <v>2887.5</v>
      </c>
      <c r="H155" s="509"/>
      <c r="I155" s="510"/>
      <c r="J155" s="591"/>
      <c r="K155" s="602"/>
      <c r="L155" s="603"/>
      <c r="M155" s="510"/>
      <c r="N155" s="605"/>
      <c r="O155" s="603"/>
      <c r="P155" s="510"/>
      <c r="Q155" s="630"/>
      <c r="R155" s="488">
        <f t="shared" si="34"/>
        <v>0</v>
      </c>
      <c r="S155" s="489">
        <f>SUM(T155:V155)</f>
        <v>2887.5</v>
      </c>
      <c r="T155" s="490">
        <f>SUM(G155+J155+K155+L155+M155)</f>
        <v>2887.5</v>
      </c>
      <c r="U155" s="490">
        <f>SUM(H155+N155+O155+P155)</f>
        <v>0</v>
      </c>
      <c r="V155" s="491">
        <f>SUM(I155+Q155)</f>
        <v>0</v>
      </c>
    </row>
    <row r="156" spans="1:22" s="11" customFormat="1" ht="23.25" customHeight="1">
      <c r="A156" s="8"/>
      <c r="B156" s="572" t="s">
        <v>814</v>
      </c>
      <c r="C156" s="10" t="s">
        <v>446</v>
      </c>
      <c r="D156" s="159" t="s">
        <v>377</v>
      </c>
      <c r="E156" s="346">
        <v>22729.8</v>
      </c>
      <c r="F156" s="552">
        <f t="shared" si="53"/>
        <v>23354.3</v>
      </c>
      <c r="G156" s="509"/>
      <c r="H156" s="509">
        <v>23354.3</v>
      </c>
      <c r="I156" s="510"/>
      <c r="J156" s="591"/>
      <c r="K156" s="602"/>
      <c r="L156" s="603"/>
      <c r="M156" s="510"/>
      <c r="N156" s="605">
        <v>-16635.5</v>
      </c>
      <c r="O156" s="603"/>
      <c r="P156" s="510"/>
      <c r="Q156" s="630"/>
      <c r="R156" s="488">
        <f t="shared" si="34"/>
        <v>-16635.5</v>
      </c>
      <c r="S156" s="489">
        <f t="shared" si="43"/>
        <v>6718.799999999999</v>
      </c>
      <c r="T156" s="490">
        <f t="shared" si="46"/>
        <v>0</v>
      </c>
      <c r="U156" s="490">
        <f t="shared" si="54"/>
        <v>6718.799999999999</v>
      </c>
      <c r="V156" s="491">
        <f t="shared" si="55"/>
        <v>0</v>
      </c>
    </row>
    <row r="157" spans="1:25" s="38" customFormat="1" ht="23.25" customHeight="1">
      <c r="A157" s="8"/>
      <c r="B157" s="572" t="s">
        <v>499</v>
      </c>
      <c r="C157" s="10" t="s">
        <v>446</v>
      </c>
      <c r="D157" s="159" t="s">
        <v>377</v>
      </c>
      <c r="E157" s="346">
        <v>14254.6</v>
      </c>
      <c r="F157" s="552">
        <f t="shared" si="53"/>
        <v>15540.199999999999</v>
      </c>
      <c r="G157" s="509">
        <v>14541.3</v>
      </c>
      <c r="H157" s="509"/>
      <c r="I157" s="509">
        <v>998.9</v>
      </c>
      <c r="J157" s="591"/>
      <c r="K157" s="602"/>
      <c r="L157" s="603"/>
      <c r="M157" s="510"/>
      <c r="N157" s="605"/>
      <c r="O157" s="603"/>
      <c r="P157" s="510"/>
      <c r="Q157" s="630"/>
      <c r="R157" s="488">
        <f t="shared" si="34"/>
        <v>0</v>
      </c>
      <c r="S157" s="489">
        <f t="shared" si="43"/>
        <v>15540.199999999999</v>
      </c>
      <c r="T157" s="490">
        <f t="shared" si="46"/>
        <v>14541.3</v>
      </c>
      <c r="U157" s="490">
        <f t="shared" si="54"/>
        <v>0</v>
      </c>
      <c r="V157" s="491">
        <f t="shared" si="55"/>
        <v>998.9</v>
      </c>
      <c r="Y157" s="11"/>
    </row>
    <row r="158" spans="1:25" s="38" customFormat="1" ht="22.5" customHeight="1">
      <c r="A158" s="8"/>
      <c r="B158" s="572" t="s">
        <v>500</v>
      </c>
      <c r="C158" s="10" t="s">
        <v>446</v>
      </c>
      <c r="D158" s="159" t="s">
        <v>377</v>
      </c>
      <c r="E158" s="346">
        <v>33576.9</v>
      </c>
      <c r="F158" s="552">
        <f t="shared" si="53"/>
        <v>35905.7</v>
      </c>
      <c r="G158" s="509">
        <v>34345.7</v>
      </c>
      <c r="H158" s="509">
        <v>9.3</v>
      </c>
      <c r="I158" s="510">
        <v>1550.7</v>
      </c>
      <c r="J158" s="591"/>
      <c r="K158" s="602"/>
      <c r="L158" s="603"/>
      <c r="M158" s="510"/>
      <c r="N158" s="605"/>
      <c r="O158" s="603"/>
      <c r="P158" s="510"/>
      <c r="Q158" s="630"/>
      <c r="R158" s="488">
        <f t="shared" si="34"/>
        <v>0</v>
      </c>
      <c r="S158" s="489">
        <f t="shared" si="43"/>
        <v>35905.7</v>
      </c>
      <c r="T158" s="490">
        <f t="shared" si="46"/>
        <v>34345.7</v>
      </c>
      <c r="U158" s="490">
        <f t="shared" si="54"/>
        <v>9.3</v>
      </c>
      <c r="V158" s="491">
        <f t="shared" si="55"/>
        <v>1550.7</v>
      </c>
      <c r="Y158" s="11"/>
    </row>
    <row r="159" spans="1:22" s="11" customFormat="1" ht="21" customHeight="1">
      <c r="A159" s="8"/>
      <c r="B159" s="572" t="s">
        <v>526</v>
      </c>
      <c r="C159" s="10" t="s">
        <v>446</v>
      </c>
      <c r="D159" s="159" t="s">
        <v>377</v>
      </c>
      <c r="E159" s="346">
        <v>26004</v>
      </c>
      <c r="F159" s="552">
        <f t="shared" si="53"/>
        <v>30155.4</v>
      </c>
      <c r="G159" s="509">
        <v>29468.5</v>
      </c>
      <c r="H159" s="509">
        <v>0</v>
      </c>
      <c r="I159" s="510">
        <v>686.9</v>
      </c>
      <c r="J159" s="591"/>
      <c r="K159" s="602"/>
      <c r="L159" s="603"/>
      <c r="M159" s="510"/>
      <c r="N159" s="605"/>
      <c r="O159" s="603"/>
      <c r="P159" s="510"/>
      <c r="Q159" s="630"/>
      <c r="R159" s="488">
        <f t="shared" si="34"/>
        <v>0</v>
      </c>
      <c r="S159" s="489">
        <f t="shared" si="43"/>
        <v>30155.4</v>
      </c>
      <c r="T159" s="490">
        <f t="shared" si="46"/>
        <v>29468.5</v>
      </c>
      <c r="U159" s="490">
        <f t="shared" si="54"/>
        <v>0</v>
      </c>
      <c r="V159" s="491">
        <f t="shared" si="55"/>
        <v>686.9</v>
      </c>
    </row>
    <row r="160" spans="1:22" s="11" customFormat="1" ht="21" customHeight="1">
      <c r="A160" s="8"/>
      <c r="B160" s="614" t="s">
        <v>527</v>
      </c>
      <c r="C160" s="10" t="s">
        <v>446</v>
      </c>
      <c r="D160" s="159" t="s">
        <v>377</v>
      </c>
      <c r="E160" s="346">
        <v>9771.5</v>
      </c>
      <c r="F160" s="552">
        <f t="shared" si="53"/>
        <v>10413.5</v>
      </c>
      <c r="G160" s="509">
        <v>10411.6</v>
      </c>
      <c r="H160" s="509">
        <v>1.9</v>
      </c>
      <c r="I160" s="510">
        <v>0</v>
      </c>
      <c r="J160" s="591"/>
      <c r="K160" s="602"/>
      <c r="L160" s="603"/>
      <c r="M160" s="510"/>
      <c r="N160" s="605"/>
      <c r="O160" s="603"/>
      <c r="P160" s="510"/>
      <c r="Q160" s="630"/>
      <c r="R160" s="488">
        <f t="shared" si="34"/>
        <v>0</v>
      </c>
      <c r="S160" s="489">
        <f t="shared" si="43"/>
        <v>10413.5</v>
      </c>
      <c r="T160" s="490">
        <f t="shared" si="46"/>
        <v>10411.6</v>
      </c>
      <c r="U160" s="490">
        <f t="shared" si="54"/>
        <v>1.9</v>
      </c>
      <c r="V160" s="491">
        <f t="shared" si="55"/>
        <v>0</v>
      </c>
    </row>
    <row r="161" spans="1:22" s="11" customFormat="1" ht="24" customHeight="1">
      <c r="A161" s="8"/>
      <c r="B161" s="614" t="s">
        <v>528</v>
      </c>
      <c r="C161" s="10" t="s">
        <v>446</v>
      </c>
      <c r="D161" s="159" t="s">
        <v>377</v>
      </c>
      <c r="E161" s="346">
        <v>10650.5</v>
      </c>
      <c r="F161" s="552">
        <f t="shared" si="53"/>
        <v>10608.7</v>
      </c>
      <c r="G161" s="509">
        <v>10523.2</v>
      </c>
      <c r="H161" s="509">
        <v>1.9</v>
      </c>
      <c r="I161" s="510">
        <v>83.6</v>
      </c>
      <c r="J161" s="591"/>
      <c r="K161" s="602"/>
      <c r="L161" s="603"/>
      <c r="M161" s="510"/>
      <c r="N161" s="605"/>
      <c r="O161" s="603"/>
      <c r="P161" s="510"/>
      <c r="Q161" s="630"/>
      <c r="R161" s="488">
        <f t="shared" si="34"/>
        <v>0</v>
      </c>
      <c r="S161" s="489">
        <f t="shared" si="43"/>
        <v>10608.7</v>
      </c>
      <c r="T161" s="490">
        <f t="shared" si="46"/>
        <v>10523.2</v>
      </c>
      <c r="U161" s="490">
        <f t="shared" si="54"/>
        <v>1.9</v>
      </c>
      <c r="V161" s="491">
        <f t="shared" si="55"/>
        <v>83.6</v>
      </c>
    </row>
    <row r="162" spans="1:25" s="11" customFormat="1" ht="19.5" customHeight="1">
      <c r="A162" s="8"/>
      <c r="B162" s="614" t="s">
        <v>529</v>
      </c>
      <c r="C162" s="10" t="s">
        <v>446</v>
      </c>
      <c r="D162" s="159" t="s">
        <v>377</v>
      </c>
      <c r="E162" s="346">
        <v>12973.6</v>
      </c>
      <c r="F162" s="552">
        <f t="shared" si="53"/>
        <v>13164</v>
      </c>
      <c r="G162" s="509">
        <v>12164</v>
      </c>
      <c r="H162" s="509">
        <v>4.7</v>
      </c>
      <c r="I162" s="510">
        <v>995.3</v>
      </c>
      <c r="J162" s="591"/>
      <c r="K162" s="602"/>
      <c r="L162" s="603">
        <v>128.1</v>
      </c>
      <c r="M162" s="510">
        <v>13</v>
      </c>
      <c r="N162" s="605"/>
      <c r="O162" s="603"/>
      <c r="P162" s="510"/>
      <c r="Q162" s="630">
        <v>-154</v>
      </c>
      <c r="R162" s="488">
        <f>SUM(J162:Q162)</f>
        <v>-12.900000000000006</v>
      </c>
      <c r="S162" s="489">
        <f aca="true" t="shared" si="56" ref="S162:S168">SUM(T162:V162)</f>
        <v>13151.1</v>
      </c>
      <c r="T162" s="490">
        <f t="shared" si="46"/>
        <v>12305.1</v>
      </c>
      <c r="U162" s="490">
        <f t="shared" si="54"/>
        <v>4.7</v>
      </c>
      <c r="V162" s="491">
        <f t="shared" si="55"/>
        <v>841.3</v>
      </c>
      <c r="Y162" s="445"/>
    </row>
    <row r="163" spans="1:25" s="11" customFormat="1" ht="21.75" customHeight="1">
      <c r="A163" s="8"/>
      <c r="B163" s="572" t="s">
        <v>530</v>
      </c>
      <c r="C163" s="10" t="s">
        <v>446</v>
      </c>
      <c r="D163" s="159" t="s">
        <v>377</v>
      </c>
      <c r="E163" s="346"/>
      <c r="F163" s="552">
        <f t="shared" si="53"/>
        <v>0</v>
      </c>
      <c r="G163" s="509"/>
      <c r="H163" s="509"/>
      <c r="I163" s="510"/>
      <c r="J163" s="591"/>
      <c r="K163" s="602"/>
      <c r="L163" s="603"/>
      <c r="M163" s="510"/>
      <c r="N163" s="605"/>
      <c r="O163" s="603"/>
      <c r="P163" s="510"/>
      <c r="Q163" s="630"/>
      <c r="R163" s="488">
        <f>SUM(J163:Q163)</f>
        <v>0</v>
      </c>
      <c r="S163" s="489">
        <f>SUM(T163:V163)</f>
        <v>0</v>
      </c>
      <c r="T163" s="490">
        <f>SUM(G163+J163+K163+L163+M163)</f>
        <v>0</v>
      </c>
      <c r="U163" s="490">
        <f>SUM(H163+N163+O163+P163)</f>
        <v>0</v>
      </c>
      <c r="V163" s="491">
        <f>SUM(I163+Q163)</f>
        <v>0</v>
      </c>
      <c r="Y163" s="445"/>
    </row>
    <row r="164" spans="1:25" s="11" customFormat="1" ht="21" customHeight="1">
      <c r="A164" s="8"/>
      <c r="B164" s="617" t="s">
        <v>65</v>
      </c>
      <c r="C164" s="10" t="s">
        <v>446</v>
      </c>
      <c r="D164" s="159" t="s">
        <v>377</v>
      </c>
      <c r="E164" s="346">
        <v>21501</v>
      </c>
      <c r="F164" s="552">
        <f t="shared" si="53"/>
        <v>205540.7</v>
      </c>
      <c r="G164" s="509">
        <v>7987.6</v>
      </c>
      <c r="H164" s="509">
        <v>197553.1</v>
      </c>
      <c r="I164" s="510"/>
      <c r="J164" s="591"/>
      <c r="K164" s="602"/>
      <c r="L164" s="603"/>
      <c r="M164" s="510"/>
      <c r="N164" s="605"/>
      <c r="O164" s="603"/>
      <c r="P164" s="510"/>
      <c r="Q164" s="630"/>
      <c r="R164" s="488">
        <f>SUM(J164:Q164)</f>
        <v>0</v>
      </c>
      <c r="S164" s="489">
        <f t="shared" si="56"/>
        <v>205540.7</v>
      </c>
      <c r="T164" s="490">
        <f t="shared" si="46"/>
        <v>7987.6</v>
      </c>
      <c r="U164" s="490">
        <f aca="true" t="shared" si="57" ref="U164:U171">SUM(H164+N164+O164+P164)</f>
        <v>197553.1</v>
      </c>
      <c r="V164" s="491">
        <f t="shared" si="55"/>
        <v>0</v>
      </c>
      <c r="Y164" s="445"/>
    </row>
    <row r="165" spans="1:25" s="17" customFormat="1" ht="23.25" customHeight="1">
      <c r="A165" s="22" t="s">
        <v>662</v>
      </c>
      <c r="B165" s="571" t="s">
        <v>267</v>
      </c>
      <c r="C165" s="148" t="s">
        <v>446</v>
      </c>
      <c r="D165" s="161" t="s">
        <v>428</v>
      </c>
      <c r="E165" s="360">
        <f>SUM(E166+E167+E168+E170+E171)</f>
        <v>41042.799999999996</v>
      </c>
      <c r="F165" s="492">
        <f>SUM(G165:H165)</f>
        <v>44069</v>
      </c>
      <c r="G165" s="632">
        <f>SUM(G166:G171)</f>
        <v>43968</v>
      </c>
      <c r="H165" s="632">
        <f>SUM(H166:H171)</f>
        <v>101</v>
      </c>
      <c r="I165" s="637">
        <f>SUM(I166:I171)</f>
        <v>0</v>
      </c>
      <c r="J165" s="636">
        <f aca="true" t="shared" si="58" ref="J165:Q165">SUM(J166:J171)</f>
        <v>0</v>
      </c>
      <c r="K165" s="492">
        <f t="shared" si="58"/>
        <v>0</v>
      </c>
      <c r="L165" s="551">
        <f t="shared" si="58"/>
        <v>256.8</v>
      </c>
      <c r="M165" s="637">
        <f>SUM(M166:M171)+M180</f>
        <v>5298.599999999999</v>
      </c>
      <c r="N165" s="473">
        <f t="shared" si="58"/>
        <v>0</v>
      </c>
      <c r="O165" s="474">
        <f t="shared" si="58"/>
        <v>0</v>
      </c>
      <c r="P165" s="471">
        <f t="shared" si="58"/>
        <v>0</v>
      </c>
      <c r="Q165" s="551">
        <f t="shared" si="58"/>
        <v>0</v>
      </c>
      <c r="R165" s="497">
        <f aca="true" t="shared" si="59" ref="R165:R263">SUM(J165:Q165)</f>
        <v>5555.4</v>
      </c>
      <c r="S165" s="476">
        <f t="shared" si="56"/>
        <v>49624.4</v>
      </c>
      <c r="T165" s="498">
        <f>SUM(G165+J165+K165+L165+M165)</f>
        <v>49523.4</v>
      </c>
      <c r="U165" s="498">
        <f t="shared" si="57"/>
        <v>101</v>
      </c>
      <c r="V165" s="499">
        <f aca="true" t="shared" si="60" ref="V165:V171">SUM(I165+Q165)</f>
        <v>0</v>
      </c>
      <c r="Y165" s="446"/>
    </row>
    <row r="166" spans="1:22" s="11" customFormat="1" ht="20.25" customHeight="1">
      <c r="A166" s="8"/>
      <c r="B166" s="572" t="s">
        <v>293</v>
      </c>
      <c r="C166" s="10" t="s">
        <v>446</v>
      </c>
      <c r="D166" s="159" t="s">
        <v>428</v>
      </c>
      <c r="E166" s="346">
        <v>10546</v>
      </c>
      <c r="F166" s="552">
        <f t="shared" si="53"/>
        <v>12395.2</v>
      </c>
      <c r="G166" s="509">
        <v>12395.2</v>
      </c>
      <c r="H166" s="509"/>
      <c r="I166" s="510"/>
      <c r="J166" s="591"/>
      <c r="K166" s="602"/>
      <c r="L166" s="603"/>
      <c r="M166" s="510">
        <v>462.2</v>
      </c>
      <c r="N166" s="627"/>
      <c r="O166" s="628"/>
      <c r="P166" s="590"/>
      <c r="Q166" s="630"/>
      <c r="R166" s="488">
        <f t="shared" si="59"/>
        <v>462.2</v>
      </c>
      <c r="S166" s="489">
        <f t="shared" si="56"/>
        <v>12857.400000000001</v>
      </c>
      <c r="T166" s="490">
        <f aca="true" t="shared" si="61" ref="T166:T171">SUM(G166+J166+K166+L166+M166)</f>
        <v>12857.400000000001</v>
      </c>
      <c r="U166" s="490">
        <f t="shared" si="57"/>
        <v>0</v>
      </c>
      <c r="V166" s="491">
        <f t="shared" si="60"/>
        <v>0</v>
      </c>
    </row>
    <row r="167" spans="1:22" s="11" customFormat="1" ht="21.75" customHeight="1">
      <c r="A167" s="8"/>
      <c r="B167" s="572" t="s">
        <v>294</v>
      </c>
      <c r="C167" s="10" t="s">
        <v>446</v>
      </c>
      <c r="D167" s="159" t="s">
        <v>428</v>
      </c>
      <c r="E167" s="346">
        <v>25212.7</v>
      </c>
      <c r="F167" s="552">
        <f t="shared" si="53"/>
        <v>25455.7</v>
      </c>
      <c r="G167" s="509">
        <v>25455.7</v>
      </c>
      <c r="H167" s="509"/>
      <c r="I167" s="510"/>
      <c r="J167" s="591"/>
      <c r="K167" s="602"/>
      <c r="L167" s="603"/>
      <c r="M167" s="510">
        <v>80.2</v>
      </c>
      <c r="N167" s="605"/>
      <c r="O167" s="603"/>
      <c r="P167" s="510"/>
      <c r="Q167" s="630"/>
      <c r="R167" s="488">
        <f t="shared" si="59"/>
        <v>80.2</v>
      </c>
      <c r="S167" s="489">
        <f t="shared" si="56"/>
        <v>25535.9</v>
      </c>
      <c r="T167" s="490">
        <f t="shared" si="61"/>
        <v>25535.9</v>
      </c>
      <c r="U167" s="490">
        <f t="shared" si="57"/>
        <v>0</v>
      </c>
      <c r="V167" s="491">
        <f t="shared" si="60"/>
        <v>0</v>
      </c>
    </row>
    <row r="168" spans="1:22" s="11" customFormat="1" ht="21" customHeight="1">
      <c r="A168" s="8"/>
      <c r="B168" s="572" t="s">
        <v>911</v>
      </c>
      <c r="C168" s="10" t="s">
        <v>446</v>
      </c>
      <c r="D168" s="155" t="s">
        <v>428</v>
      </c>
      <c r="E168" s="345">
        <v>800</v>
      </c>
      <c r="F168" s="552">
        <f t="shared" si="53"/>
        <v>1300</v>
      </c>
      <c r="G168" s="509">
        <v>1300</v>
      </c>
      <c r="H168" s="509"/>
      <c r="I168" s="510"/>
      <c r="J168" s="591"/>
      <c r="K168" s="602"/>
      <c r="L168" s="603">
        <v>256.8</v>
      </c>
      <c r="M168" s="510"/>
      <c r="N168" s="605"/>
      <c r="O168" s="603"/>
      <c r="P168" s="510"/>
      <c r="Q168" s="630"/>
      <c r="R168" s="488">
        <f t="shared" si="59"/>
        <v>256.8</v>
      </c>
      <c r="S168" s="489">
        <f t="shared" si="56"/>
        <v>1556.8</v>
      </c>
      <c r="T168" s="490">
        <f t="shared" si="61"/>
        <v>1556.8</v>
      </c>
      <c r="U168" s="490">
        <f t="shared" si="57"/>
        <v>0</v>
      </c>
      <c r="V168" s="491">
        <f t="shared" si="60"/>
        <v>0</v>
      </c>
    </row>
    <row r="169" spans="1:22" s="11" customFormat="1" ht="21" customHeight="1">
      <c r="A169" s="8"/>
      <c r="B169" s="615" t="s">
        <v>521</v>
      </c>
      <c r="C169" s="10" t="s">
        <v>446</v>
      </c>
      <c r="D169" s="155" t="s">
        <v>428</v>
      </c>
      <c r="E169" s="345"/>
      <c r="F169" s="552"/>
      <c r="G169" s="509"/>
      <c r="H169" s="509"/>
      <c r="I169" s="510"/>
      <c r="J169" s="591"/>
      <c r="K169" s="602"/>
      <c r="L169" s="603"/>
      <c r="M169" s="510">
        <v>175</v>
      </c>
      <c r="N169" s="605"/>
      <c r="O169" s="603"/>
      <c r="P169" s="510"/>
      <c r="Q169" s="630"/>
      <c r="R169" s="488">
        <f t="shared" si="59"/>
        <v>175</v>
      </c>
      <c r="S169" s="489">
        <f>SUM(T169:V169)</f>
        <v>175</v>
      </c>
      <c r="T169" s="490">
        <f>SUM(G169+J169+K169+L169+M169)</f>
        <v>175</v>
      </c>
      <c r="U169" s="490">
        <f>SUM(H169+N169+O169+P169)</f>
        <v>0</v>
      </c>
      <c r="V169" s="491">
        <f>SUM(I169+Q169)</f>
        <v>0</v>
      </c>
    </row>
    <row r="170" spans="1:22" s="11" customFormat="1" ht="21" customHeight="1">
      <c r="A170" s="8"/>
      <c r="B170" s="572" t="s">
        <v>353</v>
      </c>
      <c r="C170" s="10" t="s">
        <v>446</v>
      </c>
      <c r="D170" s="155" t="s">
        <v>428</v>
      </c>
      <c r="E170" s="345">
        <v>4484.1</v>
      </c>
      <c r="F170" s="552">
        <f t="shared" si="53"/>
        <v>4484.1</v>
      </c>
      <c r="G170" s="509">
        <v>4484.1</v>
      </c>
      <c r="H170" s="509"/>
      <c r="I170" s="510"/>
      <c r="J170" s="591"/>
      <c r="K170" s="602"/>
      <c r="L170" s="603"/>
      <c r="M170" s="510">
        <v>-462.2</v>
      </c>
      <c r="N170" s="605"/>
      <c r="O170" s="603"/>
      <c r="P170" s="510"/>
      <c r="Q170" s="630"/>
      <c r="R170" s="488">
        <f t="shared" si="59"/>
        <v>-462.2</v>
      </c>
      <c r="S170" s="489">
        <f>SUM(T170:V170)</f>
        <v>4021.9000000000005</v>
      </c>
      <c r="T170" s="490">
        <f t="shared" si="61"/>
        <v>4021.9000000000005</v>
      </c>
      <c r="U170" s="490">
        <f t="shared" si="57"/>
        <v>0</v>
      </c>
      <c r="V170" s="491">
        <f t="shared" si="60"/>
        <v>0</v>
      </c>
    </row>
    <row r="171" spans="1:22" s="11" customFormat="1" ht="40.5" customHeight="1">
      <c r="A171" s="8"/>
      <c r="B171" s="572" t="s">
        <v>322</v>
      </c>
      <c r="C171" s="10" t="s">
        <v>446</v>
      </c>
      <c r="D171" s="155" t="s">
        <v>428</v>
      </c>
      <c r="E171" s="345"/>
      <c r="F171" s="552">
        <f t="shared" si="53"/>
        <v>434</v>
      </c>
      <c r="G171" s="509">
        <v>333</v>
      </c>
      <c r="H171" s="509">
        <v>101</v>
      </c>
      <c r="I171" s="509"/>
      <c r="J171" s="630"/>
      <c r="K171" s="602"/>
      <c r="L171" s="610"/>
      <c r="M171" s="566">
        <f>SUM(M172:M179)</f>
        <v>0</v>
      </c>
      <c r="N171" s="612"/>
      <c r="O171" s="603"/>
      <c r="P171" s="510"/>
      <c r="Q171" s="630"/>
      <c r="R171" s="488">
        <f t="shared" si="59"/>
        <v>0</v>
      </c>
      <c r="S171" s="511">
        <f>SUM(T171:V171)</f>
        <v>434</v>
      </c>
      <c r="T171" s="524">
        <f t="shared" si="61"/>
        <v>333</v>
      </c>
      <c r="U171" s="524">
        <f t="shared" si="57"/>
        <v>101</v>
      </c>
      <c r="V171" s="491">
        <f t="shared" si="60"/>
        <v>0</v>
      </c>
    </row>
    <row r="172" spans="1:22" s="11" customFormat="1" ht="25.5" customHeight="1">
      <c r="A172" s="8"/>
      <c r="B172" s="615" t="s">
        <v>946</v>
      </c>
      <c r="C172" s="10" t="s">
        <v>446</v>
      </c>
      <c r="D172" s="155" t="s">
        <v>428</v>
      </c>
      <c r="E172" s="345"/>
      <c r="F172" s="552"/>
      <c r="G172" s="604"/>
      <c r="H172" s="604"/>
      <c r="I172" s="604"/>
      <c r="J172" s="591"/>
      <c r="K172" s="602"/>
      <c r="L172" s="610"/>
      <c r="M172" s="638">
        <v>28.5</v>
      </c>
      <c r="N172" s="605"/>
      <c r="O172" s="603"/>
      <c r="P172" s="630"/>
      <c r="Q172" s="630"/>
      <c r="R172" s="488">
        <f t="shared" si="59"/>
        <v>28.5</v>
      </c>
      <c r="S172" s="511">
        <f aca="true" t="shared" si="62" ref="S172:S178">SUM(T172:V172)</f>
        <v>28.5</v>
      </c>
      <c r="T172" s="524">
        <f aca="true" t="shared" si="63" ref="T172:T178">SUM(G172+J172+K172+L172+M172)</f>
        <v>28.5</v>
      </c>
      <c r="U172" s="524">
        <f aca="true" t="shared" si="64" ref="U172:U178">SUM(H172+N172+O172+P172)</f>
        <v>0</v>
      </c>
      <c r="V172" s="491">
        <f aca="true" t="shared" si="65" ref="V172:V178">SUM(I172+Q172)</f>
        <v>0</v>
      </c>
    </row>
    <row r="173" spans="1:22" s="11" customFormat="1" ht="26.25" customHeight="1">
      <c r="A173" s="8"/>
      <c r="B173" s="615" t="s">
        <v>947</v>
      </c>
      <c r="C173" s="10" t="s">
        <v>446</v>
      </c>
      <c r="D173" s="155" t="s">
        <v>428</v>
      </c>
      <c r="E173" s="345"/>
      <c r="F173" s="552"/>
      <c r="G173" s="604"/>
      <c r="H173" s="604"/>
      <c r="I173" s="604"/>
      <c r="J173" s="591"/>
      <c r="K173" s="602"/>
      <c r="L173" s="610"/>
      <c r="M173" s="638">
        <v>70</v>
      </c>
      <c r="N173" s="605"/>
      <c r="O173" s="603"/>
      <c r="P173" s="630"/>
      <c r="Q173" s="630"/>
      <c r="R173" s="488">
        <f t="shared" si="59"/>
        <v>70</v>
      </c>
      <c r="S173" s="511">
        <f t="shared" si="62"/>
        <v>70</v>
      </c>
      <c r="T173" s="524">
        <f t="shared" si="63"/>
        <v>70</v>
      </c>
      <c r="U173" s="524">
        <f t="shared" si="64"/>
        <v>0</v>
      </c>
      <c r="V173" s="491">
        <f t="shared" si="65"/>
        <v>0</v>
      </c>
    </row>
    <row r="174" spans="1:22" s="11" customFormat="1" ht="26.25" customHeight="1">
      <c r="A174" s="8"/>
      <c r="B174" s="615" t="s">
        <v>915</v>
      </c>
      <c r="C174" s="10" t="s">
        <v>446</v>
      </c>
      <c r="D174" s="155" t="s">
        <v>428</v>
      </c>
      <c r="E174" s="345"/>
      <c r="F174" s="552"/>
      <c r="G174" s="604"/>
      <c r="H174" s="604"/>
      <c r="I174" s="604"/>
      <c r="J174" s="591"/>
      <c r="K174" s="602"/>
      <c r="L174" s="610"/>
      <c r="M174" s="638">
        <v>18</v>
      </c>
      <c r="N174" s="605"/>
      <c r="O174" s="603"/>
      <c r="P174" s="630"/>
      <c r="Q174" s="630"/>
      <c r="R174" s="488">
        <f t="shared" si="59"/>
        <v>18</v>
      </c>
      <c r="S174" s="511">
        <f>SUM(T174:V174)</f>
        <v>18</v>
      </c>
      <c r="T174" s="524">
        <f>SUM(G174+J174+K174+L174+M174)</f>
        <v>18</v>
      </c>
      <c r="U174" s="524">
        <f>SUM(H174+N174+O174+P174)</f>
        <v>0</v>
      </c>
      <c r="V174" s="491">
        <f>SUM(I174+Q174)</f>
        <v>0</v>
      </c>
    </row>
    <row r="175" spans="1:22" s="11" customFormat="1" ht="24.75" customHeight="1">
      <c r="A175" s="8"/>
      <c r="B175" s="615" t="s">
        <v>948</v>
      </c>
      <c r="C175" s="10" t="s">
        <v>446</v>
      </c>
      <c r="D175" s="155" t="s">
        <v>428</v>
      </c>
      <c r="E175" s="345"/>
      <c r="F175" s="552"/>
      <c r="G175" s="604"/>
      <c r="H175" s="604"/>
      <c r="I175" s="604"/>
      <c r="J175" s="591"/>
      <c r="K175" s="602"/>
      <c r="L175" s="610"/>
      <c r="M175" s="638">
        <v>69.5</v>
      </c>
      <c r="N175" s="605"/>
      <c r="O175" s="603"/>
      <c r="P175" s="630"/>
      <c r="Q175" s="630"/>
      <c r="R175" s="488">
        <f t="shared" si="59"/>
        <v>69.5</v>
      </c>
      <c r="S175" s="511">
        <f t="shared" si="62"/>
        <v>69.5</v>
      </c>
      <c r="T175" s="524">
        <f t="shared" si="63"/>
        <v>69.5</v>
      </c>
      <c r="U175" s="524">
        <f t="shared" si="64"/>
        <v>0</v>
      </c>
      <c r="V175" s="491">
        <f t="shared" si="65"/>
        <v>0</v>
      </c>
    </row>
    <row r="176" spans="1:22" s="11" customFormat="1" ht="18.75" customHeight="1">
      <c r="A176" s="8"/>
      <c r="B176" s="615" t="s">
        <v>949</v>
      </c>
      <c r="C176" s="10" t="s">
        <v>446</v>
      </c>
      <c r="D176" s="155" t="s">
        <v>428</v>
      </c>
      <c r="E176" s="345"/>
      <c r="F176" s="552"/>
      <c r="G176" s="604"/>
      <c r="H176" s="604"/>
      <c r="I176" s="604"/>
      <c r="J176" s="591"/>
      <c r="K176" s="602"/>
      <c r="L176" s="610"/>
      <c r="M176" s="638">
        <v>79.5</v>
      </c>
      <c r="N176" s="605"/>
      <c r="O176" s="603"/>
      <c r="P176" s="630"/>
      <c r="Q176" s="630"/>
      <c r="R176" s="488">
        <f t="shared" si="59"/>
        <v>79.5</v>
      </c>
      <c r="S176" s="511">
        <f t="shared" si="62"/>
        <v>79.5</v>
      </c>
      <c r="T176" s="524">
        <f t="shared" si="63"/>
        <v>79.5</v>
      </c>
      <c r="U176" s="524">
        <f t="shared" si="64"/>
        <v>0</v>
      </c>
      <c r="V176" s="491">
        <f t="shared" si="65"/>
        <v>0</v>
      </c>
    </row>
    <row r="177" spans="1:22" s="11" customFormat="1" ht="21.75" customHeight="1">
      <c r="A177" s="8"/>
      <c r="B177" s="615" t="s">
        <v>950</v>
      </c>
      <c r="C177" s="10" t="s">
        <v>446</v>
      </c>
      <c r="D177" s="155" t="s">
        <v>428</v>
      </c>
      <c r="E177" s="345"/>
      <c r="F177" s="552"/>
      <c r="G177" s="604"/>
      <c r="H177" s="604"/>
      <c r="I177" s="604"/>
      <c r="J177" s="591"/>
      <c r="K177" s="602"/>
      <c r="L177" s="610"/>
      <c r="M177" s="638">
        <v>8</v>
      </c>
      <c r="N177" s="605"/>
      <c r="O177" s="603"/>
      <c r="P177" s="630"/>
      <c r="Q177" s="630"/>
      <c r="R177" s="488">
        <f t="shared" si="59"/>
        <v>8</v>
      </c>
      <c r="S177" s="511">
        <f t="shared" si="62"/>
        <v>8</v>
      </c>
      <c r="T177" s="524">
        <f t="shared" si="63"/>
        <v>8</v>
      </c>
      <c r="U177" s="524">
        <f t="shared" si="64"/>
        <v>0</v>
      </c>
      <c r="V177" s="491">
        <f t="shared" si="65"/>
        <v>0</v>
      </c>
    </row>
    <row r="178" spans="1:22" s="11" customFormat="1" ht="24.75" customHeight="1">
      <c r="A178" s="8"/>
      <c r="B178" s="615" t="s">
        <v>951</v>
      </c>
      <c r="C178" s="10" t="s">
        <v>446</v>
      </c>
      <c r="D178" s="155" t="s">
        <v>428</v>
      </c>
      <c r="E178" s="345"/>
      <c r="F178" s="552"/>
      <c r="G178" s="604"/>
      <c r="H178" s="604"/>
      <c r="I178" s="604"/>
      <c r="J178" s="591"/>
      <c r="K178" s="602"/>
      <c r="L178" s="610"/>
      <c r="M178" s="638">
        <v>23.5</v>
      </c>
      <c r="N178" s="605"/>
      <c r="O178" s="603"/>
      <c r="P178" s="630"/>
      <c r="Q178" s="630"/>
      <c r="R178" s="488">
        <f t="shared" si="59"/>
        <v>23.5</v>
      </c>
      <c r="S178" s="511">
        <f t="shared" si="62"/>
        <v>23.5</v>
      </c>
      <c r="T178" s="524">
        <f t="shared" si="63"/>
        <v>23.5</v>
      </c>
      <c r="U178" s="524">
        <f t="shared" si="64"/>
        <v>0</v>
      </c>
      <c r="V178" s="491">
        <f t="shared" si="65"/>
        <v>0</v>
      </c>
    </row>
    <row r="179" spans="1:22" s="11" customFormat="1" ht="23.25" customHeight="1">
      <c r="A179" s="8"/>
      <c r="B179" s="572" t="s">
        <v>952</v>
      </c>
      <c r="C179" s="10" t="s">
        <v>446</v>
      </c>
      <c r="D179" s="155" t="s">
        <v>428</v>
      </c>
      <c r="E179" s="345"/>
      <c r="F179" s="552">
        <f>SUM(G179:I179)</f>
        <v>434</v>
      </c>
      <c r="G179" s="509">
        <v>333</v>
      </c>
      <c r="H179" s="509">
        <v>101</v>
      </c>
      <c r="I179" s="604"/>
      <c r="J179" s="591"/>
      <c r="K179" s="602"/>
      <c r="L179" s="610"/>
      <c r="M179" s="638">
        <v>-297</v>
      </c>
      <c r="N179" s="605"/>
      <c r="O179" s="603"/>
      <c r="P179" s="630"/>
      <c r="Q179" s="1051"/>
      <c r="R179" s="488">
        <f t="shared" si="59"/>
        <v>-297</v>
      </c>
      <c r="S179" s="511">
        <f aca="true" t="shared" si="66" ref="S179:S184">SUM(T179:V179)</f>
        <v>137</v>
      </c>
      <c r="T179" s="524">
        <f>SUM(G179+J179+K179+L179+M179)</f>
        <v>36</v>
      </c>
      <c r="U179" s="524">
        <f>SUM(H179+N179+O179+P179)</f>
        <v>101</v>
      </c>
      <c r="V179" s="491">
        <f>SUM(I179+Q179)</f>
        <v>0</v>
      </c>
    </row>
    <row r="180" spans="1:22" s="11" customFormat="1" ht="23.25" customHeight="1">
      <c r="A180" s="8"/>
      <c r="B180" s="680" t="s">
        <v>204</v>
      </c>
      <c r="C180" s="10" t="s">
        <v>446</v>
      </c>
      <c r="D180" s="155" t="s">
        <v>428</v>
      </c>
      <c r="E180" s="345"/>
      <c r="F180" s="552"/>
      <c r="G180" s="604"/>
      <c r="H180" s="604"/>
      <c r="I180" s="604"/>
      <c r="J180" s="591"/>
      <c r="K180" s="602"/>
      <c r="L180" s="610"/>
      <c r="M180" s="510">
        <v>5043.4</v>
      </c>
      <c r="N180" s="591"/>
      <c r="O180" s="603"/>
      <c r="P180" s="630"/>
      <c r="Q180" s="605"/>
      <c r="R180" s="488">
        <f t="shared" si="59"/>
        <v>5043.4</v>
      </c>
      <c r="S180" s="511">
        <f t="shared" si="66"/>
        <v>5043.4</v>
      </c>
      <c r="T180" s="524">
        <f>SUM(G180+J180+K180+L180+M180)</f>
        <v>5043.4</v>
      </c>
      <c r="U180" s="524">
        <f>SUM(H180+N180+O180+P180)</f>
        <v>0</v>
      </c>
      <c r="V180" s="491"/>
    </row>
    <row r="181" spans="1:24" s="17" customFormat="1" ht="22.5" customHeight="1">
      <c r="A181" s="14" t="s">
        <v>310</v>
      </c>
      <c r="B181" s="573" t="s">
        <v>531</v>
      </c>
      <c r="C181" s="147" t="s">
        <v>446</v>
      </c>
      <c r="D181" s="156" t="s">
        <v>446</v>
      </c>
      <c r="E181" s="343">
        <f>SUM(E183+E184+E188+E207+E208+E209+E210+E213)</f>
        <v>30464.5</v>
      </c>
      <c r="F181" s="469">
        <f>SUM(G181:I181)</f>
        <v>54997.69999999998</v>
      </c>
      <c r="G181" s="472">
        <f>SUM(G183:G194)+G200+G201+G202+G203+G204+G205+G206+G207+G210+G211+G212+G213</f>
        <v>35289.49999999999</v>
      </c>
      <c r="H181" s="472">
        <f>SUM(H183:H194)+H200+H201+H202+H203+H204+H205+H206+H207+H210+H211+H212+H213</f>
        <v>12840.399999999996</v>
      </c>
      <c r="I181" s="472">
        <f>SUM(I183:I194)+I200+I201+I202+I203+I204+I205+I206+I207+I210+I211+I212+I213</f>
        <v>6867.799999999999</v>
      </c>
      <c r="J181" s="550">
        <f aca="true" t="shared" si="67" ref="J181:Q181">SUM(J182:J213)-J199-J208</f>
        <v>0</v>
      </c>
      <c r="K181" s="469">
        <f t="shared" si="67"/>
        <v>0</v>
      </c>
      <c r="L181" s="474">
        <f>SUM(L183:L194)+L200+L201+L202+L203+L204+L205+L206+L207+L210+L211+L212+L213</f>
        <v>0</v>
      </c>
      <c r="M181" s="626">
        <f t="shared" si="67"/>
        <v>0</v>
      </c>
      <c r="N181" s="469">
        <f>SUM(N182:N213)-N199-N208-N209</f>
        <v>62.79999999999994</v>
      </c>
      <c r="O181" s="469">
        <f t="shared" si="67"/>
        <v>0</v>
      </c>
      <c r="P181" s="469">
        <f t="shared" si="67"/>
        <v>0</v>
      </c>
      <c r="Q181" s="492">
        <f t="shared" si="67"/>
        <v>-210.20000000000005</v>
      </c>
      <c r="R181" s="639">
        <f>SUM(R182:R213)-R199-R208-R209</f>
        <v>-147.40000000000003</v>
      </c>
      <c r="S181" s="476">
        <f t="shared" si="66"/>
        <v>54850.29999999999</v>
      </c>
      <c r="T181" s="498">
        <f>SUM(G181+J181+K181+L181+M181)</f>
        <v>35289.49999999999</v>
      </c>
      <c r="U181" s="498">
        <f>SUM(H181+N181+O181+P181)</f>
        <v>12903.199999999995</v>
      </c>
      <c r="V181" s="499">
        <f>SUM(I181+Q181)</f>
        <v>6657.599999999999</v>
      </c>
      <c r="X181" s="178"/>
    </row>
    <row r="182" spans="1:22" s="11" customFormat="1" ht="27" customHeight="1" hidden="1">
      <c r="A182" s="8"/>
      <c r="B182" s="572" t="s">
        <v>355</v>
      </c>
      <c r="C182" s="10" t="s">
        <v>446</v>
      </c>
      <c r="D182" s="155" t="s">
        <v>446</v>
      </c>
      <c r="E182" s="345"/>
      <c r="F182" s="552">
        <f aca="true" t="shared" si="68" ref="F182:F247">SUM(G182:I182)</f>
        <v>0</v>
      </c>
      <c r="G182" s="509"/>
      <c r="H182" s="509"/>
      <c r="I182" s="604"/>
      <c r="J182" s="591"/>
      <c r="K182" s="602"/>
      <c r="L182" s="628"/>
      <c r="M182" s="640"/>
      <c r="N182" s="605"/>
      <c r="O182" s="603"/>
      <c r="P182" s="510"/>
      <c r="Q182" s="630"/>
      <c r="R182" s="488">
        <f t="shared" si="59"/>
        <v>0</v>
      </c>
      <c r="S182" s="489">
        <f t="shared" si="66"/>
        <v>0</v>
      </c>
      <c r="T182" s="490">
        <f>SUM(G182+J182+K182+L182+M182)</f>
        <v>0</v>
      </c>
      <c r="U182" s="490">
        <f>SUM(H182+N182+O182+P182)</f>
        <v>0</v>
      </c>
      <c r="V182" s="491">
        <f>SUM(I182+Q182)</f>
        <v>0</v>
      </c>
    </row>
    <row r="183" spans="1:25" s="11" customFormat="1" ht="19.5" customHeight="1">
      <c r="A183" s="8"/>
      <c r="B183" s="572" t="s">
        <v>279</v>
      </c>
      <c r="C183" s="10" t="s">
        <v>446</v>
      </c>
      <c r="D183" s="155" t="s">
        <v>446</v>
      </c>
      <c r="E183" s="345">
        <v>2027.6</v>
      </c>
      <c r="F183" s="552">
        <f t="shared" si="68"/>
        <v>8596.2</v>
      </c>
      <c r="G183" s="509">
        <v>2725</v>
      </c>
      <c r="H183" s="603">
        <v>5871.2</v>
      </c>
      <c r="I183" s="604"/>
      <c r="J183" s="591"/>
      <c r="K183" s="602"/>
      <c r="L183" s="603"/>
      <c r="M183" s="640"/>
      <c r="N183" s="605"/>
      <c r="O183" s="603"/>
      <c r="P183" s="510"/>
      <c r="Q183" s="630"/>
      <c r="R183" s="554">
        <f t="shared" si="59"/>
        <v>0</v>
      </c>
      <c r="S183" s="489">
        <f t="shared" si="66"/>
        <v>8596.2</v>
      </c>
      <c r="T183" s="490">
        <f>SUM(G183+J183+K183+L183+M183)</f>
        <v>2725</v>
      </c>
      <c r="U183" s="490">
        <f>SUM(H183+N183+O183+P183)</f>
        <v>5871.2</v>
      </c>
      <c r="V183" s="491">
        <f>SUM(I183+Q183)</f>
        <v>0</v>
      </c>
      <c r="X183" s="264"/>
      <c r="Y183" s="264"/>
    </row>
    <row r="184" spans="1:22" s="11" customFormat="1" ht="18.75" customHeight="1">
      <c r="A184" s="8"/>
      <c r="B184" s="572" t="s">
        <v>774</v>
      </c>
      <c r="C184" s="10" t="s">
        <v>446</v>
      </c>
      <c r="D184" s="155" t="s">
        <v>446</v>
      </c>
      <c r="E184" s="345">
        <v>4214.9</v>
      </c>
      <c r="F184" s="552">
        <f t="shared" si="68"/>
        <v>0</v>
      </c>
      <c r="G184" s="604"/>
      <c r="H184" s="604"/>
      <c r="I184" s="604"/>
      <c r="J184" s="591"/>
      <c r="K184" s="602"/>
      <c r="L184" s="603"/>
      <c r="M184" s="640"/>
      <c r="N184" s="605"/>
      <c r="O184" s="603"/>
      <c r="P184" s="510"/>
      <c r="Q184" s="630"/>
      <c r="R184" s="488">
        <f t="shared" si="59"/>
        <v>0</v>
      </c>
      <c r="S184" s="489">
        <f t="shared" si="66"/>
        <v>0</v>
      </c>
      <c r="T184" s="529"/>
      <c r="U184" s="524"/>
      <c r="V184" s="569"/>
    </row>
    <row r="185" spans="1:22" s="11" customFormat="1" ht="23.25" customHeight="1">
      <c r="A185" s="8"/>
      <c r="B185" s="615" t="s">
        <v>4</v>
      </c>
      <c r="C185" s="10" t="s">
        <v>446</v>
      </c>
      <c r="D185" s="155" t="s">
        <v>446</v>
      </c>
      <c r="E185" s="345"/>
      <c r="F185" s="552">
        <f t="shared" si="68"/>
        <v>863.6</v>
      </c>
      <c r="G185" s="509">
        <v>212.1</v>
      </c>
      <c r="H185" s="509">
        <v>451.5</v>
      </c>
      <c r="I185" s="604">
        <v>200</v>
      </c>
      <c r="J185" s="591"/>
      <c r="K185" s="602"/>
      <c r="L185" s="603"/>
      <c r="M185" s="640"/>
      <c r="N185" s="640">
        <v>-10.8</v>
      </c>
      <c r="O185" s="603"/>
      <c r="P185" s="510"/>
      <c r="Q185" s="630">
        <v>-17</v>
      </c>
      <c r="R185" s="488">
        <f t="shared" si="59"/>
        <v>-27.8</v>
      </c>
      <c r="S185" s="489">
        <f aca="true" t="shared" si="69" ref="S185:S206">SUM(T185:V185)</f>
        <v>835.8</v>
      </c>
      <c r="T185" s="490">
        <f aca="true" t="shared" si="70" ref="T185:T206">SUM(G185+J185+K185+L185+M185)</f>
        <v>212.1</v>
      </c>
      <c r="U185" s="490">
        <f aca="true" t="shared" si="71" ref="U185:U206">SUM(H185+N185+O185+P185)</f>
        <v>440.7</v>
      </c>
      <c r="V185" s="491">
        <f aca="true" t="shared" si="72" ref="V185:V206">SUM(I185+Q185)</f>
        <v>183</v>
      </c>
    </row>
    <row r="186" spans="1:22" s="11" customFormat="1" ht="23.25" customHeight="1">
      <c r="A186" s="8"/>
      <c r="B186" s="615" t="s">
        <v>6</v>
      </c>
      <c r="C186" s="10" t="s">
        <v>446</v>
      </c>
      <c r="D186" s="155" t="s">
        <v>446</v>
      </c>
      <c r="E186" s="345"/>
      <c r="F186" s="552">
        <f t="shared" si="68"/>
        <v>777.3</v>
      </c>
      <c r="G186" s="509">
        <v>190.9</v>
      </c>
      <c r="H186" s="509">
        <v>406.4</v>
      </c>
      <c r="I186" s="604">
        <v>180</v>
      </c>
      <c r="J186" s="591"/>
      <c r="K186" s="602"/>
      <c r="L186" s="603"/>
      <c r="M186" s="640"/>
      <c r="N186" s="640"/>
      <c r="O186" s="603"/>
      <c r="P186" s="510"/>
      <c r="Q186" s="630"/>
      <c r="R186" s="488">
        <f t="shared" si="59"/>
        <v>0</v>
      </c>
      <c r="S186" s="489">
        <f t="shared" si="69"/>
        <v>777.3</v>
      </c>
      <c r="T186" s="490">
        <f t="shared" si="70"/>
        <v>190.9</v>
      </c>
      <c r="U186" s="490">
        <f t="shared" si="71"/>
        <v>406.4</v>
      </c>
      <c r="V186" s="491">
        <f t="shared" si="72"/>
        <v>180</v>
      </c>
    </row>
    <row r="187" spans="1:22" s="11" customFormat="1" ht="23.25" customHeight="1">
      <c r="A187" s="8"/>
      <c r="B187" s="615" t="s">
        <v>7</v>
      </c>
      <c r="C187" s="10" t="s">
        <v>446</v>
      </c>
      <c r="D187" s="155" t="s">
        <v>446</v>
      </c>
      <c r="E187" s="345"/>
      <c r="F187" s="552">
        <f t="shared" si="68"/>
        <v>1381.8</v>
      </c>
      <c r="G187" s="509">
        <v>339.4</v>
      </c>
      <c r="H187" s="509">
        <v>722.4</v>
      </c>
      <c r="I187" s="604">
        <v>320</v>
      </c>
      <c r="J187" s="591"/>
      <c r="K187" s="602"/>
      <c r="L187" s="603"/>
      <c r="M187" s="640">
        <v>33.9</v>
      </c>
      <c r="N187" s="640">
        <v>501.4</v>
      </c>
      <c r="O187" s="603"/>
      <c r="P187" s="510"/>
      <c r="Q187" s="630"/>
      <c r="R187" s="488">
        <f>SUM(J187:Q187)</f>
        <v>535.3</v>
      </c>
      <c r="S187" s="489">
        <f t="shared" si="69"/>
        <v>1917.1</v>
      </c>
      <c r="T187" s="490">
        <f t="shared" si="70"/>
        <v>373.29999999999995</v>
      </c>
      <c r="U187" s="490">
        <f t="shared" si="71"/>
        <v>1223.8</v>
      </c>
      <c r="V187" s="491">
        <f t="shared" si="72"/>
        <v>320</v>
      </c>
    </row>
    <row r="188" spans="1:25" s="11" customFormat="1" ht="23.25" customHeight="1">
      <c r="A188" s="8"/>
      <c r="B188" s="615" t="s">
        <v>8</v>
      </c>
      <c r="C188" s="10" t="s">
        <v>446</v>
      </c>
      <c r="D188" s="155" t="s">
        <v>446</v>
      </c>
      <c r="E188" s="345"/>
      <c r="F188" s="552">
        <f t="shared" si="68"/>
        <v>3019.3</v>
      </c>
      <c r="G188" s="509">
        <v>981.8</v>
      </c>
      <c r="H188" s="509">
        <v>812.7</v>
      </c>
      <c r="I188" s="604">
        <v>1224.8</v>
      </c>
      <c r="J188" s="591"/>
      <c r="K188" s="602"/>
      <c r="L188" s="603"/>
      <c r="M188" s="640">
        <v>-33.9</v>
      </c>
      <c r="N188" s="640">
        <v>-187.3</v>
      </c>
      <c r="O188" s="603"/>
      <c r="P188" s="510"/>
      <c r="Q188" s="630">
        <v>-217.9</v>
      </c>
      <c r="R188" s="488">
        <f t="shared" si="59"/>
        <v>-439.1</v>
      </c>
      <c r="S188" s="489">
        <f t="shared" si="69"/>
        <v>2580.2000000000003</v>
      </c>
      <c r="T188" s="490">
        <f t="shared" si="70"/>
        <v>947.9</v>
      </c>
      <c r="U188" s="490">
        <f t="shared" si="71"/>
        <v>625.4000000000001</v>
      </c>
      <c r="V188" s="491">
        <f t="shared" si="72"/>
        <v>1006.9</v>
      </c>
      <c r="Y188" s="264"/>
    </row>
    <row r="189" spans="1:22" s="11" customFormat="1" ht="21.75" customHeight="1">
      <c r="A189" s="8"/>
      <c r="B189" s="615" t="s">
        <v>9</v>
      </c>
      <c r="C189" s="10" t="s">
        <v>446</v>
      </c>
      <c r="D189" s="155" t="s">
        <v>446</v>
      </c>
      <c r="E189" s="345"/>
      <c r="F189" s="552">
        <f t="shared" si="68"/>
        <v>1304</v>
      </c>
      <c r="G189" s="509">
        <v>320.2</v>
      </c>
      <c r="H189" s="509">
        <v>681.8</v>
      </c>
      <c r="I189" s="604">
        <v>302</v>
      </c>
      <c r="J189" s="591"/>
      <c r="K189" s="602"/>
      <c r="L189" s="603"/>
      <c r="M189" s="640"/>
      <c r="N189" s="640">
        <v>-22.8</v>
      </c>
      <c r="O189" s="603"/>
      <c r="P189" s="510"/>
      <c r="Q189" s="630"/>
      <c r="R189" s="488">
        <f t="shared" si="59"/>
        <v>-22.8</v>
      </c>
      <c r="S189" s="489">
        <f t="shared" si="69"/>
        <v>1281.2</v>
      </c>
      <c r="T189" s="490">
        <f t="shared" si="70"/>
        <v>320.2</v>
      </c>
      <c r="U189" s="490">
        <f t="shared" si="71"/>
        <v>659</v>
      </c>
      <c r="V189" s="491">
        <f t="shared" si="72"/>
        <v>302</v>
      </c>
    </row>
    <row r="190" spans="1:22" s="11" customFormat="1" ht="21" customHeight="1">
      <c r="A190" s="8"/>
      <c r="B190" s="615" t="s">
        <v>10</v>
      </c>
      <c r="C190" s="10" t="s">
        <v>446</v>
      </c>
      <c r="D190" s="155" t="s">
        <v>446</v>
      </c>
      <c r="E190" s="345"/>
      <c r="F190" s="552">
        <f t="shared" si="68"/>
        <v>1484</v>
      </c>
      <c r="G190" s="509">
        <v>275.7</v>
      </c>
      <c r="H190" s="509">
        <v>948.3</v>
      </c>
      <c r="I190" s="604">
        <v>260</v>
      </c>
      <c r="J190" s="591"/>
      <c r="K190" s="602"/>
      <c r="L190" s="603"/>
      <c r="M190" s="640"/>
      <c r="N190" s="640"/>
      <c r="O190" s="603"/>
      <c r="P190" s="510"/>
      <c r="Q190" s="630"/>
      <c r="R190" s="488">
        <f t="shared" si="59"/>
        <v>0</v>
      </c>
      <c r="S190" s="489">
        <f t="shared" si="69"/>
        <v>1484</v>
      </c>
      <c r="T190" s="490">
        <f t="shared" si="70"/>
        <v>275.7</v>
      </c>
      <c r="U190" s="490">
        <f t="shared" si="71"/>
        <v>948.3</v>
      </c>
      <c r="V190" s="491">
        <f t="shared" si="72"/>
        <v>260</v>
      </c>
    </row>
    <row r="191" spans="1:22" s="11" customFormat="1" ht="21" customHeight="1">
      <c r="A191" s="8"/>
      <c r="B191" s="615" t="s">
        <v>11</v>
      </c>
      <c r="C191" s="10" t="s">
        <v>446</v>
      </c>
      <c r="D191" s="155" t="s">
        <v>446</v>
      </c>
      <c r="E191" s="345"/>
      <c r="F191" s="552">
        <f t="shared" si="68"/>
        <v>1432.8</v>
      </c>
      <c r="G191" s="509">
        <v>307.5</v>
      </c>
      <c r="H191" s="509">
        <v>835.3</v>
      </c>
      <c r="I191" s="604">
        <v>290</v>
      </c>
      <c r="J191" s="591"/>
      <c r="K191" s="602"/>
      <c r="L191" s="603"/>
      <c r="M191" s="640"/>
      <c r="N191" s="640">
        <v>-280.5</v>
      </c>
      <c r="O191" s="603"/>
      <c r="P191" s="510"/>
      <c r="Q191" s="630"/>
      <c r="R191" s="488">
        <f t="shared" si="59"/>
        <v>-280.5</v>
      </c>
      <c r="S191" s="489">
        <f t="shared" si="69"/>
        <v>1152.3</v>
      </c>
      <c r="T191" s="490">
        <f t="shared" si="70"/>
        <v>307.5</v>
      </c>
      <c r="U191" s="490">
        <f t="shared" si="71"/>
        <v>554.8</v>
      </c>
      <c r="V191" s="491">
        <f t="shared" si="72"/>
        <v>290</v>
      </c>
    </row>
    <row r="192" spans="1:22" s="11" customFormat="1" ht="22.5" customHeight="1">
      <c r="A192" s="8"/>
      <c r="B192" s="616" t="s">
        <v>699</v>
      </c>
      <c r="C192" s="10" t="s">
        <v>446</v>
      </c>
      <c r="D192" s="155" t="s">
        <v>446</v>
      </c>
      <c r="E192" s="345"/>
      <c r="F192" s="552">
        <f t="shared" si="68"/>
        <v>2330</v>
      </c>
      <c r="G192" s="509">
        <v>2330</v>
      </c>
      <c r="H192" s="509"/>
      <c r="I192" s="604"/>
      <c r="J192" s="591"/>
      <c r="K192" s="602"/>
      <c r="L192" s="603"/>
      <c r="M192" s="640"/>
      <c r="N192" s="605"/>
      <c r="O192" s="603"/>
      <c r="P192" s="510"/>
      <c r="Q192" s="630"/>
      <c r="R192" s="488">
        <f t="shared" si="59"/>
        <v>0</v>
      </c>
      <c r="S192" s="489">
        <f t="shared" si="69"/>
        <v>2330</v>
      </c>
      <c r="T192" s="490">
        <f t="shared" si="70"/>
        <v>2330</v>
      </c>
      <c r="U192" s="490">
        <f t="shared" si="71"/>
        <v>0</v>
      </c>
      <c r="V192" s="491">
        <f t="shared" si="72"/>
        <v>0</v>
      </c>
    </row>
    <row r="193" spans="1:22" s="11" customFormat="1" ht="22.5" customHeight="1">
      <c r="A193" s="8"/>
      <c r="B193" s="572" t="s">
        <v>250</v>
      </c>
      <c r="C193" s="10" t="s">
        <v>446</v>
      </c>
      <c r="D193" s="155" t="s">
        <v>446</v>
      </c>
      <c r="E193" s="345"/>
      <c r="F193" s="552">
        <f t="shared" si="68"/>
        <v>460</v>
      </c>
      <c r="G193" s="509">
        <v>460</v>
      </c>
      <c r="H193" s="509"/>
      <c r="I193" s="604"/>
      <c r="J193" s="591"/>
      <c r="K193" s="602"/>
      <c r="L193" s="603"/>
      <c r="M193" s="640"/>
      <c r="N193" s="605"/>
      <c r="O193" s="603"/>
      <c r="P193" s="510"/>
      <c r="Q193" s="630"/>
      <c r="R193" s="488">
        <f t="shared" si="59"/>
        <v>0</v>
      </c>
      <c r="S193" s="489">
        <f t="shared" si="69"/>
        <v>460</v>
      </c>
      <c r="T193" s="490">
        <f t="shared" si="70"/>
        <v>460</v>
      </c>
      <c r="U193" s="490">
        <f t="shared" si="71"/>
        <v>0</v>
      </c>
      <c r="V193" s="491">
        <f t="shared" si="72"/>
        <v>0</v>
      </c>
    </row>
    <row r="194" spans="1:22" s="11" customFormat="1" ht="22.5" customHeight="1">
      <c r="A194" s="8"/>
      <c r="B194" s="572" t="s">
        <v>694</v>
      </c>
      <c r="C194" s="10" t="s">
        <v>446</v>
      </c>
      <c r="D194" s="155" t="s">
        <v>446</v>
      </c>
      <c r="E194" s="345"/>
      <c r="F194" s="552">
        <f t="shared" si="68"/>
        <v>156.3</v>
      </c>
      <c r="G194" s="509">
        <v>156.3</v>
      </c>
      <c r="H194" s="509"/>
      <c r="I194" s="604"/>
      <c r="J194" s="591"/>
      <c r="K194" s="602"/>
      <c r="L194" s="603"/>
      <c r="M194" s="640"/>
      <c r="N194" s="605"/>
      <c r="O194" s="603"/>
      <c r="P194" s="510"/>
      <c r="Q194" s="640"/>
      <c r="R194" s="554">
        <f t="shared" si="59"/>
        <v>0</v>
      </c>
      <c r="S194" s="511">
        <f t="shared" si="69"/>
        <v>156.3</v>
      </c>
      <c r="T194" s="524">
        <f t="shared" si="70"/>
        <v>156.3</v>
      </c>
      <c r="U194" s="524">
        <f t="shared" si="71"/>
        <v>0</v>
      </c>
      <c r="V194" s="491">
        <f t="shared" si="72"/>
        <v>0</v>
      </c>
    </row>
    <row r="195" spans="1:22" s="11" customFormat="1" ht="12" customHeight="1" thickBot="1">
      <c r="A195" s="371"/>
      <c r="B195" s="372"/>
      <c r="C195" s="373"/>
      <c r="D195" s="89"/>
      <c r="E195" s="364"/>
      <c r="F195" s="374"/>
      <c r="G195" s="370"/>
      <c r="H195" s="370"/>
      <c r="I195" s="370"/>
      <c r="J195" s="370"/>
      <c r="K195" s="370"/>
      <c r="L195" s="370"/>
      <c r="M195" s="370"/>
      <c r="N195" s="370"/>
      <c r="O195" s="370"/>
      <c r="P195" s="370"/>
      <c r="Q195" s="370"/>
      <c r="R195" s="375"/>
      <c r="S195" s="376"/>
      <c r="T195" s="376"/>
      <c r="U195" s="376"/>
      <c r="V195" s="376"/>
    </row>
    <row r="196" spans="1:22" s="11" customFormat="1" ht="24.75" customHeight="1" thickBot="1">
      <c r="A196" s="1120"/>
      <c r="B196" s="1085" t="s">
        <v>367</v>
      </c>
      <c r="C196" s="1071" t="s">
        <v>261</v>
      </c>
      <c r="D196" s="1074" t="s">
        <v>262</v>
      </c>
      <c r="E196" s="1107" t="s">
        <v>57</v>
      </c>
      <c r="F196" s="1110" t="s">
        <v>483</v>
      </c>
      <c r="G196" s="1111"/>
      <c r="H196" s="1111"/>
      <c r="I196" s="1112"/>
      <c r="J196" s="263"/>
      <c r="K196" s="1092" t="s">
        <v>54</v>
      </c>
      <c r="L196" s="1093"/>
      <c r="M196" s="1093"/>
      <c r="N196" s="1093"/>
      <c r="O196" s="1093"/>
      <c r="P196" s="1093"/>
      <c r="Q196" s="1094"/>
      <c r="R196" s="1070" t="s">
        <v>554</v>
      </c>
      <c r="S196" s="1056" t="s">
        <v>595</v>
      </c>
      <c r="T196" s="1057"/>
      <c r="U196" s="1057"/>
      <c r="V196" s="1052"/>
    </row>
    <row r="197" spans="1:22" s="11" customFormat="1" ht="24.75" customHeight="1" thickBot="1">
      <c r="A197" s="1121"/>
      <c r="B197" s="1086"/>
      <c r="C197" s="1072"/>
      <c r="D197" s="1075"/>
      <c r="E197" s="1108"/>
      <c r="F197" s="1116" t="s">
        <v>370</v>
      </c>
      <c r="G197" s="1083" t="s">
        <v>371</v>
      </c>
      <c r="H197" s="1083"/>
      <c r="I197" s="1084"/>
      <c r="J197" s="340"/>
      <c r="K197" s="1101" t="s">
        <v>33</v>
      </c>
      <c r="L197" s="1090"/>
      <c r="M197" s="1091"/>
      <c r="N197" s="1095" t="s">
        <v>553</v>
      </c>
      <c r="O197" s="1095"/>
      <c r="P197" s="1096"/>
      <c r="Q197" s="1099" t="s">
        <v>720</v>
      </c>
      <c r="R197" s="1054"/>
      <c r="S197" s="1053" t="s">
        <v>370</v>
      </c>
      <c r="T197" s="1064" t="s">
        <v>371</v>
      </c>
      <c r="U197" s="1064"/>
      <c r="V197" s="1050"/>
    </row>
    <row r="198" spans="1:22" s="11" customFormat="1" ht="144" customHeight="1" thickBot="1">
      <c r="A198" s="1122"/>
      <c r="B198" s="1087"/>
      <c r="C198" s="1073"/>
      <c r="D198" s="1076"/>
      <c r="E198" s="1109"/>
      <c r="F198" s="1061"/>
      <c r="G198" s="203" t="s">
        <v>715</v>
      </c>
      <c r="H198" s="341" t="s">
        <v>719</v>
      </c>
      <c r="I198" s="204" t="s">
        <v>720</v>
      </c>
      <c r="J198" s="369"/>
      <c r="K198" s="452" t="s">
        <v>178</v>
      </c>
      <c r="L198" s="451" t="s">
        <v>650</v>
      </c>
      <c r="M198" s="428" t="s">
        <v>32</v>
      </c>
      <c r="N198" s="1097"/>
      <c r="O198" s="1097"/>
      <c r="P198" s="1098"/>
      <c r="Q198" s="1100"/>
      <c r="R198" s="1055"/>
      <c r="S198" s="1061"/>
      <c r="T198" s="203" t="s">
        <v>715</v>
      </c>
      <c r="U198" s="341" t="s">
        <v>719</v>
      </c>
      <c r="V198" s="204" t="s">
        <v>720</v>
      </c>
    </row>
    <row r="199" spans="1:22" s="11" customFormat="1" ht="24.75" customHeight="1" thickBot="1">
      <c r="A199" s="800"/>
      <c r="B199" s="801">
        <v>1</v>
      </c>
      <c r="C199" s="802">
        <v>2</v>
      </c>
      <c r="D199" s="803">
        <v>3</v>
      </c>
      <c r="E199" s="682">
        <v>4</v>
      </c>
      <c r="F199" s="802">
        <v>5</v>
      </c>
      <c r="G199" s="802">
        <v>6</v>
      </c>
      <c r="H199" s="802">
        <v>7</v>
      </c>
      <c r="I199" s="804">
        <v>8</v>
      </c>
      <c r="J199" s="800">
        <v>6</v>
      </c>
      <c r="K199" s="805">
        <v>9</v>
      </c>
      <c r="L199" s="802">
        <v>10</v>
      </c>
      <c r="M199" s="806">
        <v>11</v>
      </c>
      <c r="N199" s="682">
        <v>12</v>
      </c>
      <c r="O199" s="802">
        <v>12</v>
      </c>
      <c r="P199" s="807">
        <v>12</v>
      </c>
      <c r="Q199" s="682">
        <v>13</v>
      </c>
      <c r="R199" s="804">
        <v>14</v>
      </c>
      <c r="S199" s="805">
        <v>15</v>
      </c>
      <c r="T199" s="802">
        <v>16</v>
      </c>
      <c r="U199" s="802">
        <v>17</v>
      </c>
      <c r="V199" s="807">
        <v>18</v>
      </c>
    </row>
    <row r="200" spans="1:22" s="11" customFormat="1" ht="25.5" customHeight="1">
      <c r="A200" s="8"/>
      <c r="B200" s="614" t="s">
        <v>925</v>
      </c>
      <c r="C200" s="10" t="s">
        <v>446</v>
      </c>
      <c r="D200" s="155" t="s">
        <v>446</v>
      </c>
      <c r="E200" s="345"/>
      <c r="F200" s="552">
        <f t="shared" si="68"/>
        <v>400</v>
      </c>
      <c r="G200" s="509">
        <v>400</v>
      </c>
      <c r="H200" s="509"/>
      <c r="I200" s="604"/>
      <c r="J200" s="641"/>
      <c r="K200" s="532"/>
      <c r="L200" s="642"/>
      <c r="M200" s="643"/>
      <c r="N200" s="605"/>
      <c r="O200" s="603"/>
      <c r="P200" s="510"/>
      <c r="Q200" s="630"/>
      <c r="R200" s="488">
        <f t="shared" si="59"/>
        <v>0</v>
      </c>
      <c r="S200" s="489">
        <f t="shared" si="69"/>
        <v>400</v>
      </c>
      <c r="T200" s="490">
        <f t="shared" si="70"/>
        <v>400</v>
      </c>
      <c r="U200" s="490">
        <f t="shared" si="71"/>
        <v>0</v>
      </c>
      <c r="V200" s="491">
        <f t="shared" si="72"/>
        <v>0</v>
      </c>
    </row>
    <row r="201" spans="1:22" s="11" customFormat="1" ht="27" customHeight="1">
      <c r="A201" s="8"/>
      <c r="B201" s="614" t="s">
        <v>926</v>
      </c>
      <c r="C201" s="10" t="s">
        <v>446</v>
      </c>
      <c r="D201" s="155" t="s">
        <v>446</v>
      </c>
      <c r="E201" s="345"/>
      <c r="F201" s="552">
        <f t="shared" si="68"/>
        <v>400</v>
      </c>
      <c r="G201" s="509">
        <v>400</v>
      </c>
      <c r="H201" s="509"/>
      <c r="I201" s="604"/>
      <c r="J201" s="591"/>
      <c r="K201" s="602"/>
      <c r="L201" s="603"/>
      <c r="M201" s="640"/>
      <c r="N201" s="605"/>
      <c r="O201" s="603"/>
      <c r="P201" s="510"/>
      <c r="Q201" s="630"/>
      <c r="R201" s="488">
        <f t="shared" si="59"/>
        <v>0</v>
      </c>
      <c r="S201" s="489">
        <f t="shared" si="69"/>
        <v>400</v>
      </c>
      <c r="T201" s="490">
        <f t="shared" si="70"/>
        <v>400</v>
      </c>
      <c r="U201" s="490">
        <f t="shared" si="71"/>
        <v>0</v>
      </c>
      <c r="V201" s="491">
        <f t="shared" si="72"/>
        <v>0</v>
      </c>
    </row>
    <row r="202" spans="1:22" s="11" customFormat="1" ht="24.75" customHeight="1">
      <c r="A202" s="8"/>
      <c r="B202" s="572" t="s">
        <v>247</v>
      </c>
      <c r="C202" s="10" t="s">
        <v>446</v>
      </c>
      <c r="D202" s="155" t="s">
        <v>446</v>
      </c>
      <c r="E202" s="345"/>
      <c r="F202" s="552">
        <f t="shared" si="68"/>
        <v>101.4</v>
      </c>
      <c r="G202" s="509">
        <v>101.4</v>
      </c>
      <c r="H202" s="509"/>
      <c r="I202" s="604"/>
      <c r="J202" s="591"/>
      <c r="K202" s="602"/>
      <c r="L202" s="603"/>
      <c r="M202" s="640"/>
      <c r="N202" s="605"/>
      <c r="O202" s="603"/>
      <c r="P202" s="510"/>
      <c r="Q202" s="630"/>
      <c r="R202" s="488">
        <f t="shared" si="59"/>
        <v>0</v>
      </c>
      <c r="S202" s="489">
        <f t="shared" si="69"/>
        <v>101.4</v>
      </c>
      <c r="T202" s="490">
        <f t="shared" si="70"/>
        <v>101.4</v>
      </c>
      <c r="U202" s="490">
        <f t="shared" si="71"/>
        <v>0</v>
      </c>
      <c r="V202" s="491">
        <f t="shared" si="72"/>
        <v>0</v>
      </c>
    </row>
    <row r="203" spans="1:22" s="11" customFormat="1" ht="27" customHeight="1">
      <c r="A203" s="8"/>
      <c r="B203" s="575" t="s">
        <v>507</v>
      </c>
      <c r="C203" s="10" t="s">
        <v>446</v>
      </c>
      <c r="D203" s="155" t="s">
        <v>446</v>
      </c>
      <c r="E203" s="345"/>
      <c r="F203" s="552">
        <f t="shared" si="68"/>
        <v>902.3</v>
      </c>
      <c r="G203" s="509">
        <v>602.3</v>
      </c>
      <c r="H203" s="509">
        <v>0</v>
      </c>
      <c r="I203" s="604">
        <v>300</v>
      </c>
      <c r="J203" s="591"/>
      <c r="K203" s="602"/>
      <c r="L203" s="603"/>
      <c r="M203" s="640"/>
      <c r="N203" s="605"/>
      <c r="O203" s="603"/>
      <c r="P203" s="510"/>
      <c r="Q203" s="630">
        <v>-108.9</v>
      </c>
      <c r="R203" s="488">
        <f t="shared" si="59"/>
        <v>-108.9</v>
      </c>
      <c r="S203" s="489">
        <f t="shared" si="69"/>
        <v>793.4</v>
      </c>
      <c r="T203" s="490">
        <f t="shared" si="70"/>
        <v>602.3</v>
      </c>
      <c r="U203" s="490">
        <f t="shared" si="71"/>
        <v>0</v>
      </c>
      <c r="V203" s="491">
        <f t="shared" si="72"/>
        <v>191.1</v>
      </c>
    </row>
    <row r="204" spans="1:22" s="11" customFormat="1" ht="25.5" customHeight="1">
      <c r="A204" s="8"/>
      <c r="B204" s="572" t="s">
        <v>248</v>
      </c>
      <c r="C204" s="10" t="s">
        <v>446</v>
      </c>
      <c r="D204" s="155" t="s">
        <v>446</v>
      </c>
      <c r="E204" s="345"/>
      <c r="F204" s="552">
        <f t="shared" si="68"/>
        <v>819</v>
      </c>
      <c r="G204" s="509">
        <v>819</v>
      </c>
      <c r="H204" s="509"/>
      <c r="I204" s="604"/>
      <c r="J204" s="591"/>
      <c r="K204" s="602"/>
      <c r="L204" s="603"/>
      <c r="M204" s="640"/>
      <c r="N204" s="605"/>
      <c r="O204" s="603"/>
      <c r="P204" s="510"/>
      <c r="Q204" s="630"/>
      <c r="R204" s="488">
        <f t="shared" si="59"/>
        <v>0</v>
      </c>
      <c r="S204" s="489">
        <f t="shared" si="69"/>
        <v>819</v>
      </c>
      <c r="T204" s="490">
        <f t="shared" si="70"/>
        <v>819</v>
      </c>
      <c r="U204" s="490">
        <f t="shared" si="71"/>
        <v>0</v>
      </c>
      <c r="V204" s="491">
        <f t="shared" si="72"/>
        <v>0</v>
      </c>
    </row>
    <row r="205" spans="1:22" s="11" customFormat="1" ht="24.75" customHeight="1">
      <c r="A205" s="8"/>
      <c r="B205" s="572" t="s">
        <v>249</v>
      </c>
      <c r="C205" s="10" t="s">
        <v>446</v>
      </c>
      <c r="D205" s="155" t="s">
        <v>446</v>
      </c>
      <c r="E205" s="345"/>
      <c r="F205" s="552">
        <f t="shared" si="68"/>
        <v>400</v>
      </c>
      <c r="G205" s="509">
        <v>400</v>
      </c>
      <c r="H205" s="509"/>
      <c r="I205" s="604"/>
      <c r="J205" s="591"/>
      <c r="K205" s="602"/>
      <c r="L205" s="603"/>
      <c r="M205" s="640"/>
      <c r="N205" s="605"/>
      <c r="O205" s="603"/>
      <c r="P205" s="510"/>
      <c r="Q205" s="630"/>
      <c r="R205" s="488">
        <f t="shared" si="59"/>
        <v>0</v>
      </c>
      <c r="S205" s="489">
        <f t="shared" si="69"/>
        <v>400</v>
      </c>
      <c r="T205" s="490">
        <f t="shared" si="70"/>
        <v>400</v>
      </c>
      <c r="U205" s="490">
        <f t="shared" si="71"/>
        <v>0</v>
      </c>
      <c r="V205" s="491">
        <f t="shared" si="72"/>
        <v>0</v>
      </c>
    </row>
    <row r="206" spans="1:22" s="11" customFormat="1" ht="24.75" customHeight="1">
      <c r="A206" s="8"/>
      <c r="B206" s="572" t="s">
        <v>12</v>
      </c>
      <c r="C206" s="10" t="s">
        <v>446</v>
      </c>
      <c r="D206" s="155" t="s">
        <v>446</v>
      </c>
      <c r="E206" s="345"/>
      <c r="F206" s="552">
        <f t="shared" si="68"/>
        <v>3275.1</v>
      </c>
      <c r="G206" s="509">
        <v>1030.3</v>
      </c>
      <c r="H206" s="509">
        <v>1444.8</v>
      </c>
      <c r="I206" s="604">
        <v>800</v>
      </c>
      <c r="J206" s="591"/>
      <c r="K206" s="602"/>
      <c r="L206" s="603"/>
      <c r="M206" s="640"/>
      <c r="N206" s="612"/>
      <c r="O206" s="603"/>
      <c r="P206" s="510"/>
      <c r="Q206" s="630">
        <v>-166.4</v>
      </c>
      <c r="R206" s="488">
        <f t="shared" si="59"/>
        <v>-166.4</v>
      </c>
      <c r="S206" s="489">
        <f t="shared" si="69"/>
        <v>3108.7</v>
      </c>
      <c r="T206" s="490">
        <f t="shared" si="70"/>
        <v>1030.3</v>
      </c>
      <c r="U206" s="490">
        <f t="shared" si="71"/>
        <v>1444.8</v>
      </c>
      <c r="V206" s="491">
        <f t="shared" si="72"/>
        <v>633.6</v>
      </c>
    </row>
    <row r="207" spans="1:80" s="11" customFormat="1" ht="27" customHeight="1">
      <c r="A207" s="8"/>
      <c r="B207" s="614" t="s">
        <v>566</v>
      </c>
      <c r="C207" s="10" t="s">
        <v>446</v>
      </c>
      <c r="D207" s="159" t="s">
        <v>446</v>
      </c>
      <c r="E207" s="346">
        <v>17602</v>
      </c>
      <c r="F207" s="552">
        <f t="shared" si="68"/>
        <v>20190.899999999998</v>
      </c>
      <c r="G207" s="509">
        <v>16836.8</v>
      </c>
      <c r="H207" s="509">
        <v>666</v>
      </c>
      <c r="I207" s="604">
        <v>2688.1</v>
      </c>
      <c r="J207" s="591"/>
      <c r="K207" s="602"/>
      <c r="L207" s="603"/>
      <c r="M207" s="640"/>
      <c r="N207" s="605">
        <f>SUM(N208:N209)</f>
        <v>62.8</v>
      </c>
      <c r="O207" s="603"/>
      <c r="P207" s="510"/>
      <c r="Q207" s="630">
        <v>300</v>
      </c>
      <c r="R207" s="488">
        <f t="shared" si="59"/>
        <v>362.8</v>
      </c>
      <c r="S207" s="489">
        <f aca="true" t="shared" si="73" ref="S207:S219">SUM(T207:V207)</f>
        <v>20553.699999999997</v>
      </c>
      <c r="T207" s="490">
        <f>SUM(G207+J207+K207+L207+M207)</f>
        <v>16836.8</v>
      </c>
      <c r="U207" s="490">
        <f aca="true" t="shared" si="74" ref="U207:U212">SUM(H207+N207+O207+P207)</f>
        <v>728.8</v>
      </c>
      <c r="V207" s="491">
        <f aca="true" t="shared" si="75" ref="V207:V212">SUM(I207+Q207)</f>
        <v>2988.1</v>
      </c>
      <c r="AA207" s="855"/>
      <c r="AB207" s="855"/>
      <c r="AC207" s="855"/>
      <c r="AD207" s="855"/>
      <c r="AE207" s="855"/>
      <c r="AF207" s="855"/>
      <c r="AG207" s="855"/>
      <c r="AH207" s="855"/>
      <c r="AI207" s="855"/>
      <c r="AJ207" s="855"/>
      <c r="AK207" s="855"/>
      <c r="AL207" s="855"/>
      <c r="AM207" s="855"/>
      <c r="AN207" s="855"/>
      <c r="AO207" s="855"/>
      <c r="AP207" s="855"/>
      <c r="AQ207" s="855"/>
      <c r="AR207" s="855"/>
      <c r="AS207" s="855"/>
      <c r="AT207" s="855"/>
      <c r="AU207" s="855"/>
      <c r="AV207" s="855"/>
      <c r="AW207" s="855"/>
      <c r="AX207" s="855"/>
      <c r="AY207" s="855"/>
      <c r="AZ207" s="855"/>
      <c r="BA207" s="855"/>
      <c r="BB207" s="855"/>
      <c r="BC207" s="855"/>
      <c r="BD207" s="855"/>
      <c r="BE207" s="855"/>
      <c r="BF207" s="855"/>
      <c r="BG207" s="855"/>
      <c r="BH207" s="855"/>
      <c r="BI207" s="855"/>
      <c r="BJ207" s="855"/>
      <c r="BK207" s="855"/>
      <c r="BL207" s="855"/>
      <c r="BM207" s="855"/>
      <c r="BN207" s="855"/>
      <c r="BO207" s="855"/>
      <c r="BP207" s="855"/>
      <c r="BQ207" s="855"/>
      <c r="BR207" s="855"/>
      <c r="BS207" s="855"/>
      <c r="BT207" s="855"/>
      <c r="BU207" s="855"/>
      <c r="BV207" s="855"/>
      <c r="BW207" s="855"/>
      <c r="BX207" s="855"/>
      <c r="BY207" s="855"/>
      <c r="BZ207" s="855"/>
      <c r="CA207" s="855"/>
      <c r="CB207" s="855"/>
    </row>
    <row r="208" spans="1:22" s="11" customFormat="1" ht="24" customHeight="1">
      <c r="A208" s="8"/>
      <c r="B208" s="572" t="s">
        <v>853</v>
      </c>
      <c r="C208" s="10" t="s">
        <v>446</v>
      </c>
      <c r="D208" s="159" t="s">
        <v>446</v>
      </c>
      <c r="E208" s="346"/>
      <c r="F208" s="552">
        <f t="shared" si="68"/>
        <v>196</v>
      </c>
      <c r="G208" s="509">
        <v>196</v>
      </c>
      <c r="H208" s="509"/>
      <c r="I208" s="604"/>
      <c r="J208" s="591"/>
      <c r="K208" s="602"/>
      <c r="L208" s="603"/>
      <c r="M208" s="640"/>
      <c r="N208" s="627"/>
      <c r="O208" s="603"/>
      <c r="P208" s="510"/>
      <c r="Q208" s="630"/>
      <c r="R208" s="488">
        <f t="shared" si="59"/>
        <v>0</v>
      </c>
      <c r="S208" s="489">
        <f t="shared" si="73"/>
        <v>196</v>
      </c>
      <c r="T208" s="490">
        <f aca="true" t="shared" si="76" ref="T208:T219">SUM(G208+J208+K208+L208+M208)</f>
        <v>196</v>
      </c>
      <c r="U208" s="490">
        <f t="shared" si="74"/>
        <v>0</v>
      </c>
      <c r="V208" s="491">
        <f t="shared" si="75"/>
        <v>0</v>
      </c>
    </row>
    <row r="209" spans="1:22" s="11" customFormat="1" ht="25.5" customHeight="1">
      <c r="A209" s="8"/>
      <c r="B209" s="616" t="s">
        <v>321</v>
      </c>
      <c r="C209" s="10" t="s">
        <v>446</v>
      </c>
      <c r="D209" s="159" t="s">
        <v>446</v>
      </c>
      <c r="E209" s="346"/>
      <c r="F209" s="552">
        <f t="shared" si="68"/>
        <v>666</v>
      </c>
      <c r="G209" s="509"/>
      <c r="H209" s="509">
        <v>666</v>
      </c>
      <c r="I209" s="604"/>
      <c r="J209" s="591"/>
      <c r="K209" s="602"/>
      <c r="L209" s="603"/>
      <c r="M209" s="640"/>
      <c r="N209" s="605">
        <v>62.8</v>
      </c>
      <c r="O209" s="603"/>
      <c r="P209" s="510"/>
      <c r="Q209" s="630"/>
      <c r="R209" s="488">
        <f t="shared" si="59"/>
        <v>62.8</v>
      </c>
      <c r="S209" s="489">
        <f t="shared" si="73"/>
        <v>728.8</v>
      </c>
      <c r="T209" s="490">
        <f t="shared" si="76"/>
        <v>0</v>
      </c>
      <c r="U209" s="490">
        <f t="shared" si="74"/>
        <v>728.8</v>
      </c>
      <c r="V209" s="491">
        <f t="shared" si="75"/>
        <v>0</v>
      </c>
    </row>
    <row r="210" spans="1:22" s="11" customFormat="1" ht="30.75" customHeight="1">
      <c r="A210" s="8"/>
      <c r="B210" s="572" t="s">
        <v>583</v>
      </c>
      <c r="C210" s="10" t="s">
        <v>446</v>
      </c>
      <c r="D210" s="155" t="s">
        <v>446</v>
      </c>
      <c r="E210" s="345">
        <v>6404</v>
      </c>
      <c r="F210" s="552">
        <f t="shared" si="68"/>
        <v>6552.599999999999</v>
      </c>
      <c r="G210" s="509">
        <v>6249.7</v>
      </c>
      <c r="H210" s="509"/>
      <c r="I210" s="604">
        <v>302.9</v>
      </c>
      <c r="J210" s="591"/>
      <c r="K210" s="602"/>
      <c r="L210" s="603"/>
      <c r="M210" s="640"/>
      <c r="N210" s="605"/>
      <c r="O210" s="603"/>
      <c r="P210" s="510"/>
      <c r="Q210" s="630"/>
      <c r="R210" s="488">
        <f t="shared" si="59"/>
        <v>0</v>
      </c>
      <c r="S210" s="489">
        <f t="shared" si="73"/>
        <v>6552.599999999999</v>
      </c>
      <c r="T210" s="490">
        <f t="shared" si="76"/>
        <v>6249.7</v>
      </c>
      <c r="U210" s="490">
        <f t="shared" si="74"/>
        <v>0</v>
      </c>
      <c r="V210" s="491">
        <f t="shared" si="75"/>
        <v>302.9</v>
      </c>
    </row>
    <row r="211" spans="1:22" s="11" customFormat="1" ht="27.75" customHeight="1">
      <c r="A211" s="8"/>
      <c r="B211" s="572" t="s">
        <v>129</v>
      </c>
      <c r="C211" s="10" t="s">
        <v>446</v>
      </c>
      <c r="D211" s="155" t="s">
        <v>446</v>
      </c>
      <c r="E211" s="345"/>
      <c r="F211" s="552">
        <f t="shared" si="68"/>
        <v>95.5</v>
      </c>
      <c r="G211" s="509">
        <v>95.5</v>
      </c>
      <c r="H211" s="509"/>
      <c r="I211" s="604"/>
      <c r="J211" s="591"/>
      <c r="K211" s="602"/>
      <c r="L211" s="603"/>
      <c r="M211" s="640"/>
      <c r="N211" s="605"/>
      <c r="O211" s="603"/>
      <c r="P211" s="510"/>
      <c r="Q211" s="630"/>
      <c r="R211" s="488">
        <f t="shared" si="59"/>
        <v>0</v>
      </c>
      <c r="S211" s="489">
        <f t="shared" si="73"/>
        <v>95.5</v>
      </c>
      <c r="T211" s="490">
        <f t="shared" si="76"/>
        <v>95.5</v>
      </c>
      <c r="U211" s="490">
        <f t="shared" si="74"/>
        <v>0</v>
      </c>
      <c r="V211" s="491">
        <f t="shared" si="75"/>
        <v>0</v>
      </c>
    </row>
    <row r="212" spans="1:22" s="11" customFormat="1" ht="30" customHeight="1">
      <c r="A212" s="8"/>
      <c r="B212" s="572" t="s">
        <v>421</v>
      </c>
      <c r="C212" s="10" t="s">
        <v>446</v>
      </c>
      <c r="D212" s="155" t="s">
        <v>446</v>
      </c>
      <c r="E212" s="345"/>
      <c r="F212" s="552">
        <f t="shared" si="68"/>
        <v>55.6</v>
      </c>
      <c r="G212" s="509">
        <v>55.6</v>
      </c>
      <c r="H212" s="509">
        <v>0</v>
      </c>
      <c r="I212" s="604">
        <v>0</v>
      </c>
      <c r="J212" s="591"/>
      <c r="K212" s="602"/>
      <c r="L212" s="603"/>
      <c r="M212" s="640"/>
      <c r="N212" s="605"/>
      <c r="O212" s="603"/>
      <c r="P212" s="510"/>
      <c r="Q212" s="630"/>
      <c r="R212" s="488">
        <f t="shared" si="59"/>
        <v>0</v>
      </c>
      <c r="S212" s="489">
        <f t="shared" si="73"/>
        <v>55.6</v>
      </c>
      <c r="T212" s="490">
        <f t="shared" si="76"/>
        <v>55.6</v>
      </c>
      <c r="U212" s="490">
        <f t="shared" si="74"/>
        <v>0</v>
      </c>
      <c r="V212" s="491">
        <f t="shared" si="75"/>
        <v>0</v>
      </c>
    </row>
    <row r="213" spans="1:22" s="11" customFormat="1" ht="26.25" customHeight="1">
      <c r="A213" s="8"/>
      <c r="B213" s="572" t="s">
        <v>532</v>
      </c>
      <c r="C213" s="10" t="s">
        <v>446</v>
      </c>
      <c r="D213" s="155" t="s">
        <v>446</v>
      </c>
      <c r="E213" s="345">
        <v>216</v>
      </c>
      <c r="F213" s="552">
        <f t="shared" si="68"/>
        <v>0</v>
      </c>
      <c r="G213" s="509">
        <v>0</v>
      </c>
      <c r="H213" s="509"/>
      <c r="I213" s="604"/>
      <c r="J213" s="591"/>
      <c r="K213" s="602"/>
      <c r="L213" s="603"/>
      <c r="M213" s="640"/>
      <c r="N213" s="605"/>
      <c r="O213" s="603"/>
      <c r="P213" s="510"/>
      <c r="Q213" s="630"/>
      <c r="R213" s="488">
        <f t="shared" si="59"/>
        <v>0</v>
      </c>
      <c r="S213" s="489">
        <f t="shared" si="73"/>
        <v>0</v>
      </c>
      <c r="T213" s="490">
        <f t="shared" si="76"/>
        <v>0</v>
      </c>
      <c r="U213" s="490">
        <f aca="true" t="shared" si="77" ref="U213:U227">SUM(H213+N213+O213+P213)</f>
        <v>0</v>
      </c>
      <c r="V213" s="491">
        <f aca="true" t="shared" si="78" ref="V213:V228">SUM(I213+Q213)</f>
        <v>0</v>
      </c>
    </row>
    <row r="214" spans="1:22" s="17" customFormat="1" ht="35.25" customHeight="1">
      <c r="A214" s="22" t="s">
        <v>311</v>
      </c>
      <c r="B214" s="571" t="s">
        <v>585</v>
      </c>
      <c r="C214" s="145" t="s">
        <v>431</v>
      </c>
      <c r="D214" s="154" t="s">
        <v>375</v>
      </c>
      <c r="E214" s="348">
        <f>SUM(E215+E230+E232)</f>
        <v>66666.7</v>
      </c>
      <c r="F214" s="469">
        <f t="shared" si="68"/>
        <v>78765.40000000001</v>
      </c>
      <c r="G214" s="632">
        <f aca="true" t="shared" si="79" ref="G214:Q214">SUM(G215+G230+G232)</f>
        <v>60590</v>
      </c>
      <c r="H214" s="632">
        <f t="shared" si="79"/>
        <v>12594.1</v>
      </c>
      <c r="I214" s="636">
        <f t="shared" si="79"/>
        <v>5581.299999999999</v>
      </c>
      <c r="J214" s="633">
        <f t="shared" si="79"/>
        <v>0</v>
      </c>
      <c r="K214" s="469">
        <f t="shared" si="79"/>
        <v>0</v>
      </c>
      <c r="L214" s="474">
        <f t="shared" si="79"/>
        <v>3000</v>
      </c>
      <c r="M214" s="644">
        <f t="shared" si="79"/>
        <v>818.0000000000002</v>
      </c>
      <c r="N214" s="645">
        <f t="shared" si="79"/>
        <v>90000</v>
      </c>
      <c r="O214" s="551">
        <f t="shared" si="79"/>
        <v>0</v>
      </c>
      <c r="P214" s="637">
        <f t="shared" si="79"/>
        <v>0</v>
      </c>
      <c r="Q214" s="551">
        <f t="shared" si="79"/>
        <v>200</v>
      </c>
      <c r="R214" s="497">
        <f>SUM(J214:Q214)</f>
        <v>94018</v>
      </c>
      <c r="S214" s="476">
        <f t="shared" si="73"/>
        <v>172783.4</v>
      </c>
      <c r="T214" s="498">
        <f t="shared" si="76"/>
        <v>64408</v>
      </c>
      <c r="U214" s="498">
        <f t="shared" si="77"/>
        <v>102594.1</v>
      </c>
      <c r="V214" s="499">
        <f t="shared" si="78"/>
        <v>5781.299999999999</v>
      </c>
    </row>
    <row r="215" spans="1:22" s="17" customFormat="1" ht="32.25" customHeight="1">
      <c r="A215" s="22" t="s">
        <v>271</v>
      </c>
      <c r="B215" s="571" t="s">
        <v>661</v>
      </c>
      <c r="C215" s="145" t="s">
        <v>431</v>
      </c>
      <c r="D215" s="154" t="s">
        <v>374</v>
      </c>
      <c r="E215" s="348">
        <f>SUM(E216+E217+E218+E219+E229+E220)</f>
        <v>61649.7</v>
      </c>
      <c r="F215" s="469">
        <f>SUM(G215:I215)</f>
        <v>72771.90000000001</v>
      </c>
      <c r="G215" s="632">
        <f>SUM(G216:G220)+G229</f>
        <v>55873.7</v>
      </c>
      <c r="H215" s="632">
        <f>SUM(H216:H229)</f>
        <v>12594.1</v>
      </c>
      <c r="I215" s="636">
        <f>SUM(I216:I229)</f>
        <v>4304.099999999999</v>
      </c>
      <c r="J215" s="633">
        <f>SUM(J216:J229)</f>
        <v>0</v>
      </c>
      <c r="K215" s="469">
        <f aca="true" t="shared" si="80" ref="K215:Q215">SUM(K216:K229)</f>
        <v>0</v>
      </c>
      <c r="L215" s="474">
        <f>SUM(L216:L229)-L227</f>
        <v>3000</v>
      </c>
      <c r="M215" s="644">
        <f>SUM(M216:M220)+M229</f>
        <v>818.0000000000002</v>
      </c>
      <c r="N215" s="645">
        <f t="shared" si="80"/>
        <v>90000</v>
      </c>
      <c r="O215" s="551">
        <f t="shared" si="80"/>
        <v>0</v>
      </c>
      <c r="P215" s="637">
        <f t="shared" si="80"/>
        <v>0</v>
      </c>
      <c r="Q215" s="551">
        <f t="shared" si="80"/>
        <v>0</v>
      </c>
      <c r="R215" s="497">
        <f>SUM(J215:Q215)</f>
        <v>93818</v>
      </c>
      <c r="S215" s="476">
        <f t="shared" si="73"/>
        <v>166589.9</v>
      </c>
      <c r="T215" s="498">
        <f>SUM(G215+J215+K215+L215+M215)</f>
        <v>59691.7</v>
      </c>
      <c r="U215" s="498">
        <f t="shared" si="77"/>
        <v>102594.1</v>
      </c>
      <c r="V215" s="499">
        <f t="shared" si="78"/>
        <v>4304.099999999999</v>
      </c>
    </row>
    <row r="216" spans="1:22" s="11" customFormat="1" ht="27" customHeight="1">
      <c r="A216" s="8"/>
      <c r="B216" s="572" t="s">
        <v>586</v>
      </c>
      <c r="C216" s="10" t="s">
        <v>431</v>
      </c>
      <c r="D216" s="159" t="s">
        <v>374</v>
      </c>
      <c r="E216" s="346">
        <v>20205</v>
      </c>
      <c r="F216" s="552">
        <f>SUM(G216:I216)</f>
        <v>21452</v>
      </c>
      <c r="G216" s="509">
        <v>17733.4</v>
      </c>
      <c r="H216" s="509">
        <v>182.6</v>
      </c>
      <c r="I216" s="604">
        <v>3536</v>
      </c>
      <c r="J216" s="591"/>
      <c r="K216" s="602"/>
      <c r="L216" s="603"/>
      <c r="M216" s="638"/>
      <c r="N216" s="612"/>
      <c r="O216" s="610"/>
      <c r="P216" s="566"/>
      <c r="Q216" s="630"/>
      <c r="R216" s="488">
        <f t="shared" si="59"/>
        <v>0</v>
      </c>
      <c r="S216" s="489">
        <f t="shared" si="73"/>
        <v>21452</v>
      </c>
      <c r="T216" s="490">
        <f t="shared" si="76"/>
        <v>17733.4</v>
      </c>
      <c r="U216" s="490">
        <f t="shared" si="77"/>
        <v>182.6</v>
      </c>
      <c r="V216" s="491">
        <f t="shared" si="78"/>
        <v>3536</v>
      </c>
    </row>
    <row r="217" spans="1:22" s="11" customFormat="1" ht="27.75" customHeight="1">
      <c r="A217" s="8"/>
      <c r="B217" s="575" t="s">
        <v>587</v>
      </c>
      <c r="C217" s="40" t="s">
        <v>431</v>
      </c>
      <c r="D217" s="158" t="s">
        <v>374</v>
      </c>
      <c r="E217" s="357">
        <v>13325</v>
      </c>
      <c r="F217" s="552">
        <f t="shared" si="68"/>
        <v>14079.300000000001</v>
      </c>
      <c r="G217" s="509">
        <v>13519.1</v>
      </c>
      <c r="H217" s="509"/>
      <c r="I217" s="604">
        <v>560.2</v>
      </c>
      <c r="J217" s="591"/>
      <c r="K217" s="602"/>
      <c r="L217" s="603"/>
      <c r="M217" s="638"/>
      <c r="N217" s="612"/>
      <c r="O217" s="610"/>
      <c r="P217" s="566"/>
      <c r="Q217" s="630"/>
      <c r="R217" s="488">
        <f t="shared" si="59"/>
        <v>0</v>
      </c>
      <c r="S217" s="489">
        <f t="shared" si="73"/>
        <v>14079.300000000001</v>
      </c>
      <c r="T217" s="490">
        <f t="shared" si="76"/>
        <v>13519.1</v>
      </c>
      <c r="U217" s="490">
        <f t="shared" si="77"/>
        <v>0</v>
      </c>
      <c r="V217" s="491">
        <f t="shared" si="78"/>
        <v>560.2</v>
      </c>
    </row>
    <row r="218" spans="1:22" s="11" customFormat="1" ht="27.75" customHeight="1">
      <c r="A218" s="8"/>
      <c r="B218" s="572" t="s">
        <v>588</v>
      </c>
      <c r="C218" s="9" t="s">
        <v>431</v>
      </c>
      <c r="D218" s="155" t="s">
        <v>374</v>
      </c>
      <c r="E218" s="345">
        <v>17366</v>
      </c>
      <c r="F218" s="552">
        <f t="shared" si="68"/>
        <v>18190</v>
      </c>
      <c r="G218" s="509">
        <v>17982.1</v>
      </c>
      <c r="H218" s="509"/>
      <c r="I218" s="604">
        <v>207.9</v>
      </c>
      <c r="J218" s="591"/>
      <c r="K218" s="602"/>
      <c r="L218" s="603"/>
      <c r="M218" s="638"/>
      <c r="N218" s="612"/>
      <c r="O218" s="610"/>
      <c r="P218" s="566"/>
      <c r="Q218" s="630"/>
      <c r="R218" s="488">
        <f t="shared" si="59"/>
        <v>0</v>
      </c>
      <c r="S218" s="489">
        <f t="shared" si="73"/>
        <v>18190</v>
      </c>
      <c r="T218" s="490">
        <f t="shared" si="76"/>
        <v>17982.1</v>
      </c>
      <c r="U218" s="490">
        <f t="shared" si="77"/>
        <v>0</v>
      </c>
      <c r="V218" s="491">
        <f t="shared" si="78"/>
        <v>207.9</v>
      </c>
    </row>
    <row r="219" spans="1:22" s="11" customFormat="1" ht="27.75" customHeight="1">
      <c r="A219" s="8"/>
      <c r="B219" s="572" t="s">
        <v>135</v>
      </c>
      <c r="C219" s="9" t="s">
        <v>431</v>
      </c>
      <c r="D219" s="155" t="s">
        <v>374</v>
      </c>
      <c r="E219" s="345">
        <v>73.7</v>
      </c>
      <c r="F219" s="552">
        <f t="shared" si="68"/>
        <v>130.5</v>
      </c>
      <c r="G219" s="509"/>
      <c r="H219" s="509">
        <v>130.5</v>
      </c>
      <c r="I219" s="604"/>
      <c r="J219" s="591"/>
      <c r="K219" s="602"/>
      <c r="L219" s="603"/>
      <c r="M219" s="638"/>
      <c r="N219" s="612"/>
      <c r="O219" s="610"/>
      <c r="P219" s="566"/>
      <c r="Q219" s="630"/>
      <c r="R219" s="488">
        <f t="shared" si="59"/>
        <v>0</v>
      </c>
      <c r="S219" s="489">
        <f t="shared" si="73"/>
        <v>130.5</v>
      </c>
      <c r="T219" s="490">
        <f t="shared" si="76"/>
        <v>0</v>
      </c>
      <c r="U219" s="490">
        <f t="shared" si="77"/>
        <v>130.5</v>
      </c>
      <c r="V219" s="491">
        <f t="shared" si="78"/>
        <v>0</v>
      </c>
    </row>
    <row r="220" spans="1:22" s="33" customFormat="1" ht="30" customHeight="1">
      <c r="A220" s="8"/>
      <c r="B220" s="572" t="s">
        <v>592</v>
      </c>
      <c r="C220" s="10" t="s">
        <v>431</v>
      </c>
      <c r="D220" s="159" t="s">
        <v>374</v>
      </c>
      <c r="E220" s="346">
        <v>680</v>
      </c>
      <c r="F220" s="552">
        <f t="shared" si="68"/>
        <v>5528</v>
      </c>
      <c r="G220" s="509">
        <f>SUM(G221:G227)</f>
        <v>5528</v>
      </c>
      <c r="H220" s="509"/>
      <c r="I220" s="604"/>
      <c r="J220" s="591"/>
      <c r="K220" s="602"/>
      <c r="L220" s="509">
        <f>SUM(L221:L227)</f>
        <v>3000</v>
      </c>
      <c r="M220" s="638">
        <f>SUM(M221:M227)</f>
        <v>818.0000000000002</v>
      </c>
      <c r="N220" s="612"/>
      <c r="O220" s="610"/>
      <c r="P220" s="566"/>
      <c r="Q220" s="630"/>
      <c r="R220" s="488">
        <f t="shared" si="59"/>
        <v>3818</v>
      </c>
      <c r="S220" s="489">
        <f aca="true" t="shared" si="81" ref="S220:S227">SUM(T220:V220)</f>
        <v>9346</v>
      </c>
      <c r="T220" s="490">
        <f>SUM(G220+J220+K220+L220+M220)</f>
        <v>9346</v>
      </c>
      <c r="U220" s="490">
        <f t="shared" si="77"/>
        <v>0</v>
      </c>
      <c r="V220" s="491">
        <f t="shared" si="78"/>
        <v>0</v>
      </c>
    </row>
    <row r="221" spans="1:22" s="33" customFormat="1" ht="25.5" customHeight="1">
      <c r="A221" s="8"/>
      <c r="B221" s="572" t="s">
        <v>59</v>
      </c>
      <c r="C221" s="10" t="s">
        <v>431</v>
      </c>
      <c r="D221" s="159" t="s">
        <v>374</v>
      </c>
      <c r="E221" s="346"/>
      <c r="F221" s="552">
        <f t="shared" si="68"/>
        <v>830</v>
      </c>
      <c r="G221" s="509">
        <v>830</v>
      </c>
      <c r="H221" s="603"/>
      <c r="I221" s="604"/>
      <c r="J221" s="608"/>
      <c r="K221" s="602"/>
      <c r="L221" s="603"/>
      <c r="M221" s="638">
        <v>1396.7</v>
      </c>
      <c r="N221" s="612"/>
      <c r="O221" s="610"/>
      <c r="P221" s="566"/>
      <c r="Q221" s="630"/>
      <c r="R221" s="488">
        <f t="shared" si="59"/>
        <v>1396.7</v>
      </c>
      <c r="S221" s="489">
        <f t="shared" si="81"/>
        <v>2226.7</v>
      </c>
      <c r="T221" s="490">
        <f aca="true" t="shared" si="82" ref="T221:T227">SUM(G221+J221+K221+L221+M221)</f>
        <v>2226.7</v>
      </c>
      <c r="U221" s="490">
        <f t="shared" si="77"/>
        <v>0</v>
      </c>
      <c r="V221" s="491">
        <f t="shared" si="78"/>
        <v>0</v>
      </c>
    </row>
    <row r="222" spans="1:22" s="33" customFormat="1" ht="27" customHeight="1">
      <c r="A222" s="8"/>
      <c r="B222" s="575" t="s">
        <v>60</v>
      </c>
      <c r="C222" s="10" t="s">
        <v>431</v>
      </c>
      <c r="D222" s="159" t="s">
        <v>374</v>
      </c>
      <c r="E222" s="346"/>
      <c r="F222" s="552">
        <f t="shared" si="68"/>
        <v>13.4</v>
      </c>
      <c r="G222" s="509">
        <v>13.4</v>
      </c>
      <c r="H222" s="603"/>
      <c r="I222" s="604"/>
      <c r="J222" s="608"/>
      <c r="K222" s="602"/>
      <c r="L222" s="603"/>
      <c r="M222" s="638">
        <v>46.2</v>
      </c>
      <c r="N222" s="612"/>
      <c r="O222" s="610"/>
      <c r="P222" s="566"/>
      <c r="Q222" s="630"/>
      <c r="R222" s="488">
        <f t="shared" si="59"/>
        <v>46.2</v>
      </c>
      <c r="S222" s="489">
        <f t="shared" si="81"/>
        <v>59.6</v>
      </c>
      <c r="T222" s="490">
        <f t="shared" si="82"/>
        <v>59.6</v>
      </c>
      <c r="U222" s="490">
        <f t="shared" si="77"/>
        <v>0</v>
      </c>
      <c r="V222" s="491">
        <f t="shared" si="78"/>
        <v>0</v>
      </c>
    </row>
    <row r="223" spans="1:22" s="33" customFormat="1" ht="27.75" customHeight="1">
      <c r="A223" s="8"/>
      <c r="B223" s="572" t="s">
        <v>855</v>
      </c>
      <c r="C223" s="10" t="s">
        <v>431</v>
      </c>
      <c r="D223" s="159" t="s">
        <v>374</v>
      </c>
      <c r="E223" s="346"/>
      <c r="F223" s="552">
        <f t="shared" si="68"/>
        <v>15</v>
      </c>
      <c r="G223" s="509">
        <v>15</v>
      </c>
      <c r="H223" s="603"/>
      <c r="I223" s="604"/>
      <c r="J223" s="608"/>
      <c r="K223" s="602"/>
      <c r="L223" s="603"/>
      <c r="M223" s="638"/>
      <c r="N223" s="612"/>
      <c r="O223" s="610"/>
      <c r="P223" s="566"/>
      <c r="Q223" s="630"/>
      <c r="R223" s="488">
        <f t="shared" si="59"/>
        <v>0</v>
      </c>
      <c r="S223" s="489">
        <f t="shared" si="81"/>
        <v>15</v>
      </c>
      <c r="T223" s="490">
        <f t="shared" si="82"/>
        <v>15</v>
      </c>
      <c r="U223" s="490">
        <f t="shared" si="77"/>
        <v>0</v>
      </c>
      <c r="V223" s="491">
        <f t="shared" si="78"/>
        <v>0</v>
      </c>
    </row>
    <row r="224" spans="1:22" s="33" customFormat="1" ht="25.5" customHeight="1">
      <c r="A224" s="8"/>
      <c r="B224" s="572" t="s">
        <v>856</v>
      </c>
      <c r="C224" s="10" t="s">
        <v>431</v>
      </c>
      <c r="D224" s="159" t="s">
        <v>374</v>
      </c>
      <c r="E224" s="346"/>
      <c r="F224" s="552">
        <f t="shared" si="68"/>
        <v>31</v>
      </c>
      <c r="G224" s="509">
        <v>31</v>
      </c>
      <c r="H224" s="603"/>
      <c r="I224" s="604"/>
      <c r="J224" s="608"/>
      <c r="K224" s="602"/>
      <c r="L224" s="603"/>
      <c r="M224" s="638">
        <v>70.4</v>
      </c>
      <c r="N224" s="612"/>
      <c r="O224" s="610"/>
      <c r="P224" s="566"/>
      <c r="Q224" s="630"/>
      <c r="R224" s="488">
        <f t="shared" si="59"/>
        <v>70.4</v>
      </c>
      <c r="S224" s="489">
        <f t="shared" si="81"/>
        <v>101.4</v>
      </c>
      <c r="T224" s="490">
        <f t="shared" si="82"/>
        <v>101.4</v>
      </c>
      <c r="U224" s="490">
        <f t="shared" si="77"/>
        <v>0</v>
      </c>
      <c r="V224" s="491">
        <f t="shared" si="78"/>
        <v>0</v>
      </c>
    </row>
    <row r="225" spans="1:22" s="33" customFormat="1" ht="26.25" customHeight="1">
      <c r="A225" s="8"/>
      <c r="B225" s="572" t="s">
        <v>547</v>
      </c>
      <c r="C225" s="10" t="s">
        <v>431</v>
      </c>
      <c r="D225" s="159" t="s">
        <v>374</v>
      </c>
      <c r="E225" s="346"/>
      <c r="F225" s="552">
        <f t="shared" si="68"/>
        <v>24.4</v>
      </c>
      <c r="G225" s="509">
        <v>24.4</v>
      </c>
      <c r="H225" s="603"/>
      <c r="I225" s="604"/>
      <c r="J225" s="608"/>
      <c r="K225" s="602"/>
      <c r="L225" s="603"/>
      <c r="M225" s="638"/>
      <c r="N225" s="612"/>
      <c r="O225" s="610"/>
      <c r="P225" s="566"/>
      <c r="Q225" s="630"/>
      <c r="R225" s="488">
        <f t="shared" si="59"/>
        <v>0</v>
      </c>
      <c r="S225" s="489">
        <f>SUM(T225:V225)</f>
        <v>24.4</v>
      </c>
      <c r="T225" s="490">
        <f>SUM(G225+J225+K225+L225+M225)</f>
        <v>24.4</v>
      </c>
      <c r="U225" s="490">
        <f t="shared" si="77"/>
        <v>0</v>
      </c>
      <c r="V225" s="491">
        <f t="shared" si="78"/>
        <v>0</v>
      </c>
    </row>
    <row r="226" spans="1:22" s="33" customFormat="1" ht="26.25" customHeight="1">
      <c r="A226" s="8"/>
      <c r="B226" s="572" t="s">
        <v>548</v>
      </c>
      <c r="C226" s="10" t="s">
        <v>431</v>
      </c>
      <c r="D226" s="159" t="s">
        <v>374</v>
      </c>
      <c r="E226" s="346"/>
      <c r="F226" s="552">
        <f t="shared" si="68"/>
        <v>21.3</v>
      </c>
      <c r="G226" s="509">
        <v>21.3</v>
      </c>
      <c r="H226" s="603"/>
      <c r="I226" s="604"/>
      <c r="J226" s="608"/>
      <c r="K226" s="602"/>
      <c r="L226" s="603"/>
      <c r="M226" s="638"/>
      <c r="N226" s="612"/>
      <c r="O226" s="610"/>
      <c r="P226" s="566"/>
      <c r="Q226" s="630"/>
      <c r="R226" s="488">
        <f t="shared" si="59"/>
        <v>0</v>
      </c>
      <c r="S226" s="489">
        <f>SUM(T226:V226)</f>
        <v>21.3</v>
      </c>
      <c r="T226" s="490">
        <f>SUM(G226+J226+K226+L226+M226)</f>
        <v>21.3</v>
      </c>
      <c r="U226" s="490">
        <f t="shared" si="77"/>
        <v>0</v>
      </c>
      <c r="V226" s="491">
        <f t="shared" si="78"/>
        <v>0</v>
      </c>
    </row>
    <row r="227" spans="1:22" s="33" customFormat="1" ht="28.5" customHeight="1">
      <c r="A227" s="8"/>
      <c r="B227" s="572" t="s">
        <v>61</v>
      </c>
      <c r="C227" s="10" t="s">
        <v>431</v>
      </c>
      <c r="D227" s="159" t="s">
        <v>374</v>
      </c>
      <c r="E227" s="346"/>
      <c r="F227" s="552">
        <f>SUM(G227:I227)</f>
        <v>4592.9</v>
      </c>
      <c r="G227" s="509">
        <v>4592.9</v>
      </c>
      <c r="H227" s="509"/>
      <c r="I227" s="604"/>
      <c r="J227" s="608"/>
      <c r="K227" s="602"/>
      <c r="L227" s="603">
        <v>3000</v>
      </c>
      <c r="M227" s="638">
        <v>-695.3</v>
      </c>
      <c r="N227" s="612"/>
      <c r="O227" s="610"/>
      <c r="P227" s="566"/>
      <c r="Q227" s="630"/>
      <c r="R227" s="488">
        <f t="shared" si="59"/>
        <v>2304.7</v>
      </c>
      <c r="S227" s="489">
        <f t="shared" si="81"/>
        <v>6897.599999999999</v>
      </c>
      <c r="T227" s="490">
        <f t="shared" si="82"/>
        <v>6897.599999999999</v>
      </c>
      <c r="U227" s="490">
        <f t="shared" si="77"/>
        <v>0</v>
      </c>
      <c r="V227" s="491">
        <f t="shared" si="78"/>
        <v>0</v>
      </c>
    </row>
    <row r="228" spans="1:22" s="33" customFormat="1" ht="37.5" customHeight="1">
      <c r="A228" s="8"/>
      <c r="B228" s="572" t="s">
        <v>832</v>
      </c>
      <c r="C228" s="10" t="s">
        <v>431</v>
      </c>
      <c r="D228" s="159" t="s">
        <v>374</v>
      </c>
      <c r="E228" s="346"/>
      <c r="F228" s="552">
        <f>SUM(G228:I228)</f>
        <v>150</v>
      </c>
      <c r="G228" s="509"/>
      <c r="H228" s="509">
        <v>150</v>
      </c>
      <c r="I228" s="604"/>
      <c r="J228" s="608"/>
      <c r="K228" s="602"/>
      <c r="L228" s="603"/>
      <c r="M228" s="638"/>
      <c r="N228" s="612"/>
      <c r="O228" s="610"/>
      <c r="P228" s="566"/>
      <c r="Q228" s="630"/>
      <c r="R228" s="488"/>
      <c r="S228" s="489">
        <f aca="true" t="shared" si="83" ref="S228:S245">SUM(T228:V228)</f>
        <v>150</v>
      </c>
      <c r="T228" s="490">
        <f aca="true" t="shared" si="84" ref="T228:T238">SUM(G228+J228+K228+L228+M228)</f>
        <v>0</v>
      </c>
      <c r="U228" s="490">
        <f aca="true" t="shared" si="85" ref="U228:U237">SUM(H228+N228+O228+P228)</f>
        <v>150</v>
      </c>
      <c r="V228" s="491">
        <f t="shared" si="78"/>
        <v>0</v>
      </c>
    </row>
    <row r="229" spans="1:22" s="33" customFormat="1" ht="26.25" customHeight="1">
      <c r="A229" s="8"/>
      <c r="B229" s="572" t="s">
        <v>561</v>
      </c>
      <c r="C229" s="10" t="s">
        <v>431</v>
      </c>
      <c r="D229" s="159" t="s">
        <v>374</v>
      </c>
      <c r="E229" s="346">
        <v>10000</v>
      </c>
      <c r="F229" s="552">
        <f t="shared" si="68"/>
        <v>13242.1</v>
      </c>
      <c r="G229" s="646">
        <v>1111.1</v>
      </c>
      <c r="H229" s="509">
        <v>12131</v>
      </c>
      <c r="I229" s="604"/>
      <c r="J229" s="608"/>
      <c r="K229" s="602"/>
      <c r="L229" s="603"/>
      <c r="M229" s="638"/>
      <c r="N229" s="612">
        <v>90000</v>
      </c>
      <c r="O229" s="610"/>
      <c r="P229" s="566"/>
      <c r="Q229" s="630"/>
      <c r="R229" s="488">
        <f t="shared" si="59"/>
        <v>90000</v>
      </c>
      <c r="S229" s="489">
        <f t="shared" si="83"/>
        <v>103242.1</v>
      </c>
      <c r="T229" s="490">
        <f t="shared" si="84"/>
        <v>1111.1</v>
      </c>
      <c r="U229" s="490">
        <f t="shared" si="85"/>
        <v>102131</v>
      </c>
      <c r="V229" s="491">
        <f aca="true" t="shared" si="86" ref="V229:V237">SUM(I229+Q229)</f>
        <v>0</v>
      </c>
    </row>
    <row r="230" spans="1:22" s="7" customFormat="1" ht="24" customHeight="1">
      <c r="A230" s="35" t="s">
        <v>272</v>
      </c>
      <c r="B230" s="573" t="s">
        <v>663</v>
      </c>
      <c r="C230" s="147" t="s">
        <v>431</v>
      </c>
      <c r="D230" s="162" t="s">
        <v>380</v>
      </c>
      <c r="E230" s="347">
        <f>SUM(E231)</f>
        <v>100</v>
      </c>
      <c r="F230" s="469">
        <f t="shared" si="68"/>
        <v>138.5</v>
      </c>
      <c r="G230" s="493">
        <f>SUM(G231)</f>
        <v>138.5</v>
      </c>
      <c r="H230" s="493">
        <f>SUM(H231)</f>
        <v>0</v>
      </c>
      <c r="I230" s="647">
        <f>SUM(I231)</f>
        <v>0</v>
      </c>
      <c r="J230" s="648">
        <f aca="true" t="shared" si="87" ref="J230:Q230">SUM(J231)</f>
        <v>0</v>
      </c>
      <c r="K230" s="649">
        <f t="shared" si="87"/>
        <v>0</v>
      </c>
      <c r="L230" s="496">
        <f t="shared" si="87"/>
        <v>0</v>
      </c>
      <c r="M230" s="650">
        <f t="shared" si="87"/>
        <v>0</v>
      </c>
      <c r="N230" s="495">
        <f t="shared" si="87"/>
        <v>0</v>
      </c>
      <c r="O230" s="496">
        <f t="shared" si="87"/>
        <v>0</v>
      </c>
      <c r="P230" s="494">
        <f t="shared" si="87"/>
        <v>0</v>
      </c>
      <c r="Q230" s="496">
        <f t="shared" si="87"/>
        <v>0</v>
      </c>
      <c r="R230" s="497">
        <f t="shared" si="59"/>
        <v>0</v>
      </c>
      <c r="S230" s="476">
        <f t="shared" si="83"/>
        <v>138.5</v>
      </c>
      <c r="T230" s="498">
        <f t="shared" si="84"/>
        <v>138.5</v>
      </c>
      <c r="U230" s="498">
        <f t="shared" si="85"/>
        <v>0</v>
      </c>
      <c r="V230" s="499">
        <f t="shared" si="86"/>
        <v>0</v>
      </c>
    </row>
    <row r="231" spans="1:22" s="17" customFormat="1" ht="27.75" customHeight="1">
      <c r="A231" s="14"/>
      <c r="B231" s="572" t="s">
        <v>450</v>
      </c>
      <c r="C231" s="10" t="s">
        <v>431</v>
      </c>
      <c r="D231" s="159" t="s">
        <v>380</v>
      </c>
      <c r="E231" s="346">
        <v>100</v>
      </c>
      <c r="F231" s="552">
        <f t="shared" si="68"/>
        <v>138.5</v>
      </c>
      <c r="G231" s="500">
        <v>138.5</v>
      </c>
      <c r="H231" s="479"/>
      <c r="I231" s="651"/>
      <c r="J231" s="558"/>
      <c r="K231" s="552"/>
      <c r="L231" s="562"/>
      <c r="M231" s="652"/>
      <c r="N231" s="560"/>
      <c r="O231" s="561"/>
      <c r="P231" s="462"/>
      <c r="Q231" s="653"/>
      <c r="R231" s="533">
        <f t="shared" si="59"/>
        <v>0</v>
      </c>
      <c r="S231" s="489">
        <f t="shared" si="83"/>
        <v>138.5</v>
      </c>
      <c r="T231" s="490">
        <f t="shared" si="84"/>
        <v>138.5</v>
      </c>
      <c r="U231" s="490">
        <f t="shared" si="85"/>
        <v>0</v>
      </c>
      <c r="V231" s="491">
        <f t="shared" si="86"/>
        <v>0</v>
      </c>
    </row>
    <row r="232" spans="1:22" s="11" customFormat="1" ht="30" customHeight="1">
      <c r="A232" s="14" t="s">
        <v>274</v>
      </c>
      <c r="B232" s="573" t="s">
        <v>270</v>
      </c>
      <c r="C232" s="147" t="s">
        <v>431</v>
      </c>
      <c r="D232" s="162" t="s">
        <v>398</v>
      </c>
      <c r="E232" s="347">
        <f>SUM(E233)</f>
        <v>4917</v>
      </c>
      <c r="F232" s="469">
        <f t="shared" si="68"/>
        <v>5855</v>
      </c>
      <c r="G232" s="493">
        <f>SUM(G233)</f>
        <v>4577.8</v>
      </c>
      <c r="H232" s="493">
        <f>SUM(H233)</f>
        <v>0</v>
      </c>
      <c r="I232" s="647">
        <f>SUM(I233)</f>
        <v>1277.2</v>
      </c>
      <c r="J232" s="648">
        <f aca="true" t="shared" si="88" ref="J232:R232">SUM(J233)</f>
        <v>0</v>
      </c>
      <c r="K232" s="649">
        <f t="shared" si="88"/>
        <v>0</v>
      </c>
      <c r="L232" s="496">
        <f t="shared" si="88"/>
        <v>0</v>
      </c>
      <c r="M232" s="650">
        <f t="shared" si="88"/>
        <v>0</v>
      </c>
      <c r="N232" s="495">
        <f t="shared" si="88"/>
        <v>0</v>
      </c>
      <c r="O232" s="496">
        <f t="shared" si="88"/>
        <v>0</v>
      </c>
      <c r="P232" s="494">
        <f t="shared" si="88"/>
        <v>0</v>
      </c>
      <c r="Q232" s="654">
        <f t="shared" si="88"/>
        <v>200</v>
      </c>
      <c r="R232" s="504">
        <f t="shared" si="88"/>
        <v>200</v>
      </c>
      <c r="S232" s="476">
        <f t="shared" si="83"/>
        <v>6055</v>
      </c>
      <c r="T232" s="498">
        <f t="shared" si="84"/>
        <v>4577.8</v>
      </c>
      <c r="U232" s="498">
        <f t="shared" si="85"/>
        <v>0</v>
      </c>
      <c r="V232" s="499">
        <f t="shared" si="86"/>
        <v>1477.2</v>
      </c>
    </row>
    <row r="233" spans="1:22" s="11" customFormat="1" ht="30.75" customHeight="1">
      <c r="A233" s="37"/>
      <c r="B233" s="572" t="s">
        <v>596</v>
      </c>
      <c r="C233" s="10" t="s">
        <v>431</v>
      </c>
      <c r="D233" s="159" t="s">
        <v>398</v>
      </c>
      <c r="E233" s="346">
        <v>4917</v>
      </c>
      <c r="F233" s="552">
        <f t="shared" si="68"/>
        <v>5855</v>
      </c>
      <c r="G233" s="479">
        <v>4577.8</v>
      </c>
      <c r="H233" s="479"/>
      <c r="I233" s="651">
        <v>1277.2</v>
      </c>
      <c r="J233" s="591"/>
      <c r="K233" s="602"/>
      <c r="L233" s="603"/>
      <c r="M233" s="640"/>
      <c r="N233" s="605"/>
      <c r="O233" s="603"/>
      <c r="P233" s="510"/>
      <c r="Q233" s="630">
        <v>200</v>
      </c>
      <c r="R233" s="488">
        <f t="shared" si="59"/>
        <v>200</v>
      </c>
      <c r="S233" s="489">
        <f t="shared" si="83"/>
        <v>6055</v>
      </c>
      <c r="T233" s="490">
        <f t="shared" si="84"/>
        <v>4577.8</v>
      </c>
      <c r="U233" s="490">
        <f t="shared" si="85"/>
        <v>0</v>
      </c>
      <c r="V233" s="491">
        <f t="shared" si="86"/>
        <v>1477.2</v>
      </c>
    </row>
    <row r="234" spans="1:22" s="11" customFormat="1" ht="30" customHeight="1">
      <c r="A234" s="20" t="s">
        <v>312</v>
      </c>
      <c r="B234" s="573" t="s">
        <v>597</v>
      </c>
      <c r="C234" s="147" t="s">
        <v>428</v>
      </c>
      <c r="D234" s="162" t="s">
        <v>375</v>
      </c>
      <c r="E234" s="347">
        <f>SUM(E235+E239+E242+E246+E253)</f>
        <v>666384.3</v>
      </c>
      <c r="F234" s="469">
        <f t="shared" si="68"/>
        <v>699570.3999999999</v>
      </c>
      <c r="G234" s="472">
        <f aca="true" t="shared" si="89" ref="G234:Q234">SUM(G235+G239+G242+G246+G253)</f>
        <v>615213.7999999999</v>
      </c>
      <c r="H234" s="470">
        <f t="shared" si="89"/>
        <v>39106</v>
      </c>
      <c r="I234" s="634">
        <f t="shared" si="89"/>
        <v>45250.600000000006</v>
      </c>
      <c r="J234" s="550">
        <f t="shared" si="89"/>
        <v>0</v>
      </c>
      <c r="K234" s="469">
        <f t="shared" si="89"/>
        <v>0</v>
      </c>
      <c r="L234" s="474">
        <f t="shared" si="89"/>
        <v>869.5</v>
      </c>
      <c r="M234" s="626">
        <f t="shared" si="89"/>
        <v>-268.19999999999993</v>
      </c>
      <c r="N234" s="473">
        <f t="shared" si="89"/>
        <v>0</v>
      </c>
      <c r="O234" s="474">
        <f t="shared" si="89"/>
        <v>0</v>
      </c>
      <c r="P234" s="471">
        <f t="shared" si="89"/>
        <v>0</v>
      </c>
      <c r="Q234" s="474">
        <f t="shared" si="89"/>
        <v>-1109</v>
      </c>
      <c r="R234" s="599">
        <f t="shared" si="59"/>
        <v>-507.69999999999993</v>
      </c>
      <c r="S234" s="476">
        <f t="shared" si="83"/>
        <v>699062.7</v>
      </c>
      <c r="T234" s="498">
        <f t="shared" si="84"/>
        <v>615815.1</v>
      </c>
      <c r="U234" s="498">
        <f t="shared" si="85"/>
        <v>39106</v>
      </c>
      <c r="V234" s="499">
        <f t="shared" si="86"/>
        <v>44141.600000000006</v>
      </c>
    </row>
    <row r="235" spans="1:22" s="11" customFormat="1" ht="29.25" customHeight="1">
      <c r="A235" s="14" t="s">
        <v>273</v>
      </c>
      <c r="B235" s="573" t="s">
        <v>132</v>
      </c>
      <c r="C235" s="147" t="s">
        <v>428</v>
      </c>
      <c r="D235" s="162" t="s">
        <v>374</v>
      </c>
      <c r="E235" s="347">
        <f>SUM(E237+E236)</f>
        <v>537083.8</v>
      </c>
      <c r="F235" s="469">
        <f>SUM(G235:I235)</f>
        <v>561030.6</v>
      </c>
      <c r="G235" s="470">
        <f>SUM(G236+G237+G238)</f>
        <v>515145.89999999997</v>
      </c>
      <c r="H235" s="470">
        <f aca="true" t="shared" si="90" ref="H235:R235">SUM(H236+H237)</f>
        <v>11590.9</v>
      </c>
      <c r="I235" s="472">
        <f t="shared" si="90"/>
        <v>34293.8</v>
      </c>
      <c r="J235" s="550">
        <f t="shared" si="90"/>
        <v>0</v>
      </c>
      <c r="K235" s="469">
        <f t="shared" si="90"/>
        <v>0</v>
      </c>
      <c r="L235" s="474">
        <f t="shared" si="90"/>
        <v>570.6</v>
      </c>
      <c r="M235" s="626">
        <f t="shared" si="90"/>
        <v>-320.4</v>
      </c>
      <c r="N235" s="473">
        <f t="shared" si="90"/>
        <v>0</v>
      </c>
      <c r="O235" s="474">
        <f t="shared" si="90"/>
        <v>0</v>
      </c>
      <c r="P235" s="471">
        <f t="shared" si="90"/>
        <v>0</v>
      </c>
      <c r="Q235" s="634">
        <f t="shared" si="90"/>
        <v>-50</v>
      </c>
      <c r="R235" s="534">
        <f t="shared" si="90"/>
        <v>200.20000000000005</v>
      </c>
      <c r="S235" s="476">
        <f t="shared" si="83"/>
        <v>561230.7999999999</v>
      </c>
      <c r="T235" s="498">
        <f t="shared" si="84"/>
        <v>515396.0999999999</v>
      </c>
      <c r="U235" s="498">
        <f t="shared" si="85"/>
        <v>11590.9</v>
      </c>
      <c r="V235" s="499">
        <f t="shared" si="86"/>
        <v>34243.8</v>
      </c>
    </row>
    <row r="236" spans="1:22" s="11" customFormat="1" ht="27" customHeight="1">
      <c r="A236" s="8"/>
      <c r="B236" s="572" t="s">
        <v>598</v>
      </c>
      <c r="C236" s="10" t="s">
        <v>428</v>
      </c>
      <c r="D236" s="159" t="s">
        <v>374</v>
      </c>
      <c r="E236" s="346">
        <v>481300.8</v>
      </c>
      <c r="F236" s="552">
        <f t="shared" si="68"/>
        <v>500742.8</v>
      </c>
      <c r="G236" s="479">
        <v>455756.1</v>
      </c>
      <c r="H236" s="479">
        <v>11590.9</v>
      </c>
      <c r="I236" s="651">
        <v>33395.8</v>
      </c>
      <c r="J236" s="591"/>
      <c r="K236" s="602"/>
      <c r="L236" s="562"/>
      <c r="M236" s="583">
        <v>-320.4</v>
      </c>
      <c r="N236" s="563"/>
      <c r="O236" s="562"/>
      <c r="P236" s="520"/>
      <c r="Q236" s="653"/>
      <c r="R236" s="488">
        <f t="shared" si="59"/>
        <v>-320.4</v>
      </c>
      <c r="S236" s="489">
        <f t="shared" si="83"/>
        <v>500422.39999999997</v>
      </c>
      <c r="T236" s="490">
        <f t="shared" si="84"/>
        <v>455435.69999999995</v>
      </c>
      <c r="U236" s="490">
        <f t="shared" si="85"/>
        <v>11590.9</v>
      </c>
      <c r="V236" s="491">
        <f t="shared" si="86"/>
        <v>33395.8</v>
      </c>
    </row>
    <row r="237" spans="1:22" s="17" customFormat="1" ht="24" customHeight="1">
      <c r="A237" s="14"/>
      <c r="B237" s="572" t="s">
        <v>599</v>
      </c>
      <c r="C237" s="10" t="s">
        <v>428</v>
      </c>
      <c r="D237" s="159" t="s">
        <v>374</v>
      </c>
      <c r="E237" s="346">
        <v>55783</v>
      </c>
      <c r="F237" s="552">
        <f t="shared" si="68"/>
        <v>57287.8</v>
      </c>
      <c r="G237" s="479">
        <v>56389.8</v>
      </c>
      <c r="H237" s="479"/>
      <c r="I237" s="651">
        <v>898</v>
      </c>
      <c r="J237" s="559"/>
      <c r="K237" s="552"/>
      <c r="L237" s="562">
        <v>570.6</v>
      </c>
      <c r="M237" s="583"/>
      <c r="N237" s="563"/>
      <c r="O237" s="562"/>
      <c r="P237" s="520"/>
      <c r="Q237" s="653">
        <v>-50</v>
      </c>
      <c r="R237" s="554">
        <f t="shared" si="59"/>
        <v>520.6</v>
      </c>
      <c r="S237" s="489">
        <f t="shared" si="83"/>
        <v>57808.4</v>
      </c>
      <c r="T237" s="490">
        <f t="shared" si="84"/>
        <v>56960.4</v>
      </c>
      <c r="U237" s="490">
        <f t="shared" si="85"/>
        <v>0</v>
      </c>
      <c r="V237" s="491">
        <f t="shared" si="86"/>
        <v>848</v>
      </c>
    </row>
    <row r="238" spans="1:22" s="17" customFormat="1" ht="22.5" customHeight="1">
      <c r="A238" s="14"/>
      <c r="B238" s="572" t="s">
        <v>552</v>
      </c>
      <c r="C238" s="10" t="s">
        <v>428</v>
      </c>
      <c r="D238" s="159" t="s">
        <v>374</v>
      </c>
      <c r="E238" s="346"/>
      <c r="F238" s="552">
        <f t="shared" si="68"/>
        <v>3000</v>
      </c>
      <c r="G238" s="479">
        <v>3000</v>
      </c>
      <c r="H238" s="479"/>
      <c r="I238" s="651"/>
      <c r="J238" s="559"/>
      <c r="K238" s="552"/>
      <c r="L238" s="562"/>
      <c r="M238" s="583"/>
      <c r="N238" s="563"/>
      <c r="O238" s="562"/>
      <c r="P238" s="520"/>
      <c r="Q238" s="653"/>
      <c r="R238" s="533"/>
      <c r="S238" s="489">
        <f t="shared" si="83"/>
        <v>3000</v>
      </c>
      <c r="T238" s="490">
        <f t="shared" si="84"/>
        <v>3000</v>
      </c>
      <c r="U238" s="490"/>
      <c r="V238" s="491"/>
    </row>
    <row r="239" spans="1:22" s="17" customFormat="1" ht="29.25" customHeight="1">
      <c r="A239" s="14" t="s">
        <v>667</v>
      </c>
      <c r="B239" s="573" t="s">
        <v>677</v>
      </c>
      <c r="C239" s="147" t="s">
        <v>428</v>
      </c>
      <c r="D239" s="162" t="s">
        <v>377</v>
      </c>
      <c r="E239" s="347">
        <f>SUM(E240+E241)</f>
        <v>71495.2</v>
      </c>
      <c r="F239" s="469">
        <f t="shared" si="68"/>
        <v>75772.8</v>
      </c>
      <c r="G239" s="655">
        <f>SUM(G240:G241)</f>
        <v>54142.3</v>
      </c>
      <c r="H239" s="655">
        <f>SUM(H240:H241)</f>
        <v>12433.7</v>
      </c>
      <c r="I239" s="472">
        <f>SUM(I240+I241)</f>
        <v>9196.8</v>
      </c>
      <c r="J239" s="550">
        <f aca="true" t="shared" si="91" ref="J239:Q239">SUM(J240:J241)</f>
        <v>0</v>
      </c>
      <c r="K239" s="469">
        <f t="shared" si="91"/>
        <v>0</v>
      </c>
      <c r="L239" s="474">
        <f t="shared" si="91"/>
        <v>0</v>
      </c>
      <c r="M239" s="626">
        <f t="shared" si="91"/>
        <v>0</v>
      </c>
      <c r="N239" s="473">
        <f t="shared" si="91"/>
        <v>0</v>
      </c>
      <c r="O239" s="474">
        <f t="shared" si="91"/>
        <v>0</v>
      </c>
      <c r="P239" s="471">
        <f t="shared" si="91"/>
        <v>0</v>
      </c>
      <c r="Q239" s="634">
        <f t="shared" si="91"/>
        <v>-643</v>
      </c>
      <c r="R239" s="534">
        <f>SUM(R240+R241)</f>
        <v>-643</v>
      </c>
      <c r="S239" s="476">
        <f t="shared" si="83"/>
        <v>75129.8</v>
      </c>
      <c r="T239" s="498">
        <f aca="true" t="shared" si="92" ref="T239:T263">SUM(G239+J239+K239+L239+M239)</f>
        <v>54142.3</v>
      </c>
      <c r="U239" s="498">
        <f aca="true" t="shared" si="93" ref="U239:U263">SUM(H239+N239+O239+P239)</f>
        <v>12433.7</v>
      </c>
      <c r="V239" s="499">
        <f aca="true" t="shared" si="94" ref="V239:V263">SUM(I239+Q239)</f>
        <v>8553.8</v>
      </c>
    </row>
    <row r="240" spans="1:22" s="11" customFormat="1" ht="24.75" customHeight="1">
      <c r="A240" s="8"/>
      <c r="B240" s="572" t="s">
        <v>600</v>
      </c>
      <c r="C240" s="10" t="s">
        <v>428</v>
      </c>
      <c r="D240" s="159" t="s">
        <v>377</v>
      </c>
      <c r="E240" s="346">
        <v>41905.4</v>
      </c>
      <c r="F240" s="552">
        <f t="shared" si="68"/>
        <v>45547.00000000001</v>
      </c>
      <c r="G240" s="479">
        <v>25431.4</v>
      </c>
      <c r="H240" s="479">
        <v>12433.7</v>
      </c>
      <c r="I240" s="651">
        <v>7681.9</v>
      </c>
      <c r="J240" s="591"/>
      <c r="K240" s="602"/>
      <c r="L240" s="603"/>
      <c r="M240" s="640"/>
      <c r="N240" s="605"/>
      <c r="O240" s="603"/>
      <c r="P240" s="510"/>
      <c r="Q240" s="653"/>
      <c r="R240" s="554">
        <f t="shared" si="59"/>
        <v>0</v>
      </c>
      <c r="S240" s="489">
        <f t="shared" si="83"/>
        <v>45547.00000000001</v>
      </c>
      <c r="T240" s="490">
        <f t="shared" si="92"/>
        <v>25431.4</v>
      </c>
      <c r="U240" s="490">
        <f t="shared" si="93"/>
        <v>12433.7</v>
      </c>
      <c r="V240" s="491">
        <f>SUM(I240+Q240)</f>
        <v>7681.9</v>
      </c>
    </row>
    <row r="241" spans="1:22" s="11" customFormat="1" ht="30" customHeight="1">
      <c r="A241" s="8"/>
      <c r="B241" s="572" t="s">
        <v>601</v>
      </c>
      <c r="C241" s="10" t="s">
        <v>428</v>
      </c>
      <c r="D241" s="159" t="s">
        <v>377</v>
      </c>
      <c r="E241" s="346">
        <v>29589.8</v>
      </c>
      <c r="F241" s="552">
        <f t="shared" si="68"/>
        <v>30225.800000000003</v>
      </c>
      <c r="G241" s="479">
        <v>28710.9</v>
      </c>
      <c r="H241" s="479"/>
      <c r="I241" s="651">
        <v>1514.9</v>
      </c>
      <c r="J241" s="591"/>
      <c r="K241" s="602"/>
      <c r="L241" s="603"/>
      <c r="M241" s="640"/>
      <c r="N241" s="612"/>
      <c r="O241" s="610"/>
      <c r="P241" s="566"/>
      <c r="Q241" s="653">
        <v>-643</v>
      </c>
      <c r="R241" s="488">
        <f t="shared" si="59"/>
        <v>-643</v>
      </c>
      <c r="S241" s="489">
        <f t="shared" si="83"/>
        <v>29582.800000000003</v>
      </c>
      <c r="T241" s="490">
        <f t="shared" si="92"/>
        <v>28710.9</v>
      </c>
      <c r="U241" s="490">
        <f t="shared" si="93"/>
        <v>0</v>
      </c>
      <c r="V241" s="491">
        <f t="shared" si="94"/>
        <v>871.9000000000001</v>
      </c>
    </row>
    <row r="242" spans="1:22" s="17" customFormat="1" ht="30" customHeight="1">
      <c r="A242" s="14" t="s">
        <v>669</v>
      </c>
      <c r="B242" s="573" t="s">
        <v>142</v>
      </c>
      <c r="C242" s="147" t="s">
        <v>428</v>
      </c>
      <c r="D242" s="162" t="s">
        <v>398</v>
      </c>
      <c r="E242" s="347">
        <f>SUM(E243+E244+E245)</f>
        <v>5781</v>
      </c>
      <c r="F242" s="469">
        <f>SUM(F244:F245)</f>
        <v>5781</v>
      </c>
      <c r="G242" s="470">
        <f>SUM(G244:G245)</f>
        <v>0</v>
      </c>
      <c r="H242" s="470">
        <f>SUM(H244:H245)</f>
        <v>5781</v>
      </c>
      <c r="I242" s="472">
        <f>SUM(I244:I245)</f>
        <v>0</v>
      </c>
      <c r="J242" s="472">
        <f aca="true" t="shared" si="95" ref="J242:Q242">SUM(J244:J245)</f>
        <v>0</v>
      </c>
      <c r="K242" s="469">
        <f t="shared" si="95"/>
        <v>0</v>
      </c>
      <c r="L242" s="474">
        <f t="shared" si="95"/>
        <v>0</v>
      </c>
      <c r="M242" s="626">
        <f t="shared" si="95"/>
        <v>0</v>
      </c>
      <c r="N242" s="473">
        <f t="shared" si="95"/>
        <v>0</v>
      </c>
      <c r="O242" s="474">
        <f t="shared" si="95"/>
        <v>0</v>
      </c>
      <c r="P242" s="471">
        <f t="shared" si="95"/>
        <v>0</v>
      </c>
      <c r="Q242" s="474">
        <f t="shared" si="95"/>
        <v>0</v>
      </c>
      <c r="R242" s="497">
        <f t="shared" si="59"/>
        <v>0</v>
      </c>
      <c r="S242" s="476">
        <f t="shared" si="83"/>
        <v>5781</v>
      </c>
      <c r="T242" s="498">
        <f t="shared" si="92"/>
        <v>0</v>
      </c>
      <c r="U242" s="498">
        <f t="shared" si="93"/>
        <v>5781</v>
      </c>
      <c r="V242" s="499">
        <f t="shared" si="94"/>
        <v>0</v>
      </c>
    </row>
    <row r="243" spans="1:22" s="11" customFormat="1" ht="37.5" customHeight="1">
      <c r="A243" s="37"/>
      <c r="B243" s="572" t="s">
        <v>184</v>
      </c>
      <c r="C243" s="10" t="s">
        <v>428</v>
      </c>
      <c r="D243" s="159" t="s">
        <v>398</v>
      </c>
      <c r="E243" s="346"/>
      <c r="F243" s="552"/>
      <c r="G243" s="509"/>
      <c r="H243" s="509"/>
      <c r="I243" s="604"/>
      <c r="J243" s="591"/>
      <c r="K243" s="602"/>
      <c r="L243" s="603"/>
      <c r="M243" s="640"/>
      <c r="N243" s="627"/>
      <c r="O243" s="628"/>
      <c r="P243" s="590"/>
      <c r="Q243" s="630"/>
      <c r="R243" s="488">
        <f t="shared" si="59"/>
        <v>0</v>
      </c>
      <c r="S243" s="489">
        <f t="shared" si="83"/>
        <v>0</v>
      </c>
      <c r="T243" s="490">
        <f t="shared" si="92"/>
        <v>0</v>
      </c>
      <c r="U243" s="490">
        <f t="shared" si="93"/>
        <v>0</v>
      </c>
      <c r="V243" s="491">
        <f t="shared" si="94"/>
        <v>0</v>
      </c>
    </row>
    <row r="244" spans="1:22" s="11" customFormat="1" ht="31.5" customHeight="1">
      <c r="A244" s="37"/>
      <c r="B244" s="572" t="s">
        <v>275</v>
      </c>
      <c r="C244" s="10" t="s">
        <v>428</v>
      </c>
      <c r="D244" s="159" t="s">
        <v>398</v>
      </c>
      <c r="E244" s="346">
        <v>4659</v>
      </c>
      <c r="F244" s="552">
        <f t="shared" si="68"/>
        <v>4659</v>
      </c>
      <c r="G244" s="509"/>
      <c r="H244" s="509">
        <v>4659</v>
      </c>
      <c r="I244" s="604"/>
      <c r="J244" s="591"/>
      <c r="K244" s="602"/>
      <c r="L244" s="603"/>
      <c r="M244" s="640"/>
      <c r="N244" s="605"/>
      <c r="O244" s="603"/>
      <c r="P244" s="510"/>
      <c r="Q244" s="630"/>
      <c r="R244" s="488">
        <f t="shared" si="59"/>
        <v>0</v>
      </c>
      <c r="S244" s="489">
        <f t="shared" si="83"/>
        <v>4659</v>
      </c>
      <c r="T244" s="490">
        <f t="shared" si="92"/>
        <v>0</v>
      </c>
      <c r="U244" s="490">
        <f t="shared" si="93"/>
        <v>4659</v>
      </c>
      <c r="V244" s="491">
        <f t="shared" si="94"/>
        <v>0</v>
      </c>
    </row>
    <row r="245" spans="1:22" s="11" customFormat="1" ht="27" customHeight="1">
      <c r="A245" s="37"/>
      <c r="B245" s="572" t="s">
        <v>276</v>
      </c>
      <c r="C245" s="10" t="s">
        <v>428</v>
      </c>
      <c r="D245" s="159" t="s">
        <v>398</v>
      </c>
      <c r="E245" s="346">
        <v>1122</v>
      </c>
      <c r="F245" s="552">
        <f t="shared" si="68"/>
        <v>1122</v>
      </c>
      <c r="G245" s="509"/>
      <c r="H245" s="509">
        <v>1122</v>
      </c>
      <c r="I245" s="604"/>
      <c r="J245" s="591"/>
      <c r="K245" s="602"/>
      <c r="L245" s="603"/>
      <c r="M245" s="640"/>
      <c r="N245" s="605"/>
      <c r="O245" s="603"/>
      <c r="P245" s="510"/>
      <c r="Q245" s="630"/>
      <c r="R245" s="488">
        <f t="shared" si="59"/>
        <v>0</v>
      </c>
      <c r="S245" s="489">
        <f t="shared" si="83"/>
        <v>1122</v>
      </c>
      <c r="T245" s="490">
        <f t="shared" si="92"/>
        <v>0</v>
      </c>
      <c r="U245" s="490">
        <f t="shared" si="93"/>
        <v>1122</v>
      </c>
      <c r="V245" s="491">
        <f t="shared" si="94"/>
        <v>0</v>
      </c>
    </row>
    <row r="246" spans="1:22" s="17" customFormat="1" ht="29.25" customHeight="1">
      <c r="A246" s="20" t="s">
        <v>313</v>
      </c>
      <c r="B246" s="573" t="s">
        <v>141</v>
      </c>
      <c r="C246" s="147" t="s">
        <v>428</v>
      </c>
      <c r="D246" s="162" t="s">
        <v>609</v>
      </c>
      <c r="E246" s="347">
        <f>SUM(E247)</f>
        <v>7700</v>
      </c>
      <c r="F246" s="550">
        <f>SUM(F247)</f>
        <v>8556</v>
      </c>
      <c r="G246" s="470">
        <f aca="true" t="shared" si="96" ref="G246:V246">SUM(G247)</f>
        <v>855.6</v>
      </c>
      <c r="H246" s="470">
        <f t="shared" si="96"/>
        <v>7700.4</v>
      </c>
      <c r="I246" s="634">
        <f t="shared" si="96"/>
        <v>0</v>
      </c>
      <c r="J246" s="550">
        <f t="shared" si="96"/>
        <v>0</v>
      </c>
      <c r="K246" s="469">
        <f t="shared" si="96"/>
        <v>0</v>
      </c>
      <c r="L246" s="474">
        <f t="shared" si="96"/>
        <v>0</v>
      </c>
      <c r="M246" s="626">
        <f t="shared" si="96"/>
        <v>0</v>
      </c>
      <c r="N246" s="473">
        <f t="shared" si="96"/>
        <v>0</v>
      </c>
      <c r="O246" s="474">
        <f t="shared" si="96"/>
        <v>0</v>
      </c>
      <c r="P246" s="471">
        <f t="shared" si="96"/>
        <v>0</v>
      </c>
      <c r="Q246" s="474">
        <f t="shared" si="96"/>
        <v>0</v>
      </c>
      <c r="R246" s="639">
        <f t="shared" si="96"/>
        <v>0</v>
      </c>
      <c r="S246" s="550">
        <f t="shared" si="96"/>
        <v>8556</v>
      </c>
      <c r="T246" s="470">
        <f t="shared" si="96"/>
        <v>855.6</v>
      </c>
      <c r="U246" s="470">
        <f t="shared" si="96"/>
        <v>7700.4</v>
      </c>
      <c r="V246" s="626">
        <f t="shared" si="96"/>
        <v>0</v>
      </c>
    </row>
    <row r="247" spans="1:22" s="17" customFormat="1" ht="27.75" customHeight="1">
      <c r="A247" s="14"/>
      <c r="B247" s="572" t="s">
        <v>562</v>
      </c>
      <c r="C247" s="10" t="s">
        <v>428</v>
      </c>
      <c r="D247" s="163" t="s">
        <v>609</v>
      </c>
      <c r="E247" s="351">
        <v>7700</v>
      </c>
      <c r="F247" s="552">
        <f t="shared" si="68"/>
        <v>8556</v>
      </c>
      <c r="G247" s="656">
        <v>855.6</v>
      </c>
      <c r="H247" s="509">
        <v>7700.4</v>
      </c>
      <c r="I247" s="604"/>
      <c r="J247" s="591"/>
      <c r="K247" s="552"/>
      <c r="L247" s="562"/>
      <c r="M247" s="583"/>
      <c r="N247" s="563"/>
      <c r="O247" s="562"/>
      <c r="P247" s="520"/>
      <c r="Q247" s="653"/>
      <c r="R247" s="554">
        <f t="shared" si="59"/>
        <v>0</v>
      </c>
      <c r="S247" s="511">
        <f>SUM(T247:V247)</f>
        <v>8556</v>
      </c>
      <c r="T247" s="524">
        <f t="shared" si="92"/>
        <v>855.6</v>
      </c>
      <c r="U247" s="524">
        <f t="shared" si="93"/>
        <v>7700.4</v>
      </c>
      <c r="V247" s="491">
        <f t="shared" si="94"/>
        <v>0</v>
      </c>
    </row>
    <row r="248" spans="1:22" s="17" customFormat="1" ht="22.5" customHeight="1" thickBot="1">
      <c r="A248" s="21"/>
      <c r="B248" s="372"/>
      <c r="C248" s="373"/>
      <c r="D248" s="380"/>
      <c r="E248" s="370"/>
      <c r="F248" s="374"/>
      <c r="G248" s="379"/>
      <c r="H248" s="370"/>
      <c r="I248" s="370"/>
      <c r="J248" s="370"/>
      <c r="K248" s="374"/>
      <c r="L248" s="374"/>
      <c r="M248" s="374"/>
      <c r="N248" s="374"/>
      <c r="O248" s="374"/>
      <c r="P248" s="374"/>
      <c r="Q248" s="374"/>
      <c r="R248" s="375"/>
      <c r="S248" s="376"/>
      <c r="T248" s="376"/>
      <c r="U248" s="376"/>
      <c r="V248" s="376"/>
    </row>
    <row r="249" spans="1:22" s="17" customFormat="1" ht="22.5" customHeight="1" thickBot="1">
      <c r="A249" s="1120"/>
      <c r="B249" s="1085" t="s">
        <v>367</v>
      </c>
      <c r="C249" s="1071" t="s">
        <v>261</v>
      </c>
      <c r="D249" s="1074" t="s">
        <v>262</v>
      </c>
      <c r="E249" s="1107" t="s">
        <v>57</v>
      </c>
      <c r="F249" s="1110" t="s">
        <v>483</v>
      </c>
      <c r="G249" s="1129"/>
      <c r="H249" s="1129"/>
      <c r="I249" s="454"/>
      <c r="J249" s="263"/>
      <c r="K249" s="1127" t="s">
        <v>54</v>
      </c>
      <c r="L249" s="1093"/>
      <c r="M249" s="1093"/>
      <c r="N249" s="1093"/>
      <c r="O249" s="1093"/>
      <c r="P249" s="1093"/>
      <c r="Q249" s="1094"/>
      <c r="R249" s="1070" t="s">
        <v>554</v>
      </c>
      <c r="S249" s="1056" t="s">
        <v>595</v>
      </c>
      <c r="T249" s="1057"/>
      <c r="U249" s="1057"/>
      <c r="V249" s="1052"/>
    </row>
    <row r="250" spans="1:22" s="17" customFormat="1" ht="22.5" customHeight="1" thickBot="1">
      <c r="A250" s="1121"/>
      <c r="B250" s="1086"/>
      <c r="C250" s="1072"/>
      <c r="D250" s="1075"/>
      <c r="E250" s="1108"/>
      <c r="F250" s="1116" t="s">
        <v>370</v>
      </c>
      <c r="G250" s="1083" t="s">
        <v>371</v>
      </c>
      <c r="H250" s="1083"/>
      <c r="I250" s="1084"/>
      <c r="J250" s="324"/>
      <c r="K250" s="1128" t="s">
        <v>33</v>
      </c>
      <c r="L250" s="1090"/>
      <c r="M250" s="1091"/>
      <c r="N250" s="1117" t="s">
        <v>553</v>
      </c>
      <c r="O250" s="1117"/>
      <c r="P250" s="1118"/>
      <c r="Q250" s="1119" t="s">
        <v>720</v>
      </c>
      <c r="R250" s="1054"/>
      <c r="S250" s="1053" t="s">
        <v>370</v>
      </c>
      <c r="T250" s="1064" t="s">
        <v>371</v>
      </c>
      <c r="U250" s="1064"/>
      <c r="V250" s="1050"/>
    </row>
    <row r="251" spans="1:22" s="17" customFormat="1" ht="143.25" customHeight="1" thickBot="1">
      <c r="A251" s="1122"/>
      <c r="B251" s="1087"/>
      <c r="C251" s="1073"/>
      <c r="D251" s="1076"/>
      <c r="E251" s="1109"/>
      <c r="F251" s="1061"/>
      <c r="G251" s="203" t="s">
        <v>715</v>
      </c>
      <c r="H251" s="341" t="s">
        <v>719</v>
      </c>
      <c r="I251" s="204" t="s">
        <v>720</v>
      </c>
      <c r="J251" s="339"/>
      <c r="K251" s="452" t="s">
        <v>178</v>
      </c>
      <c r="L251" s="451" t="s">
        <v>650</v>
      </c>
      <c r="M251" s="428" t="s">
        <v>32</v>
      </c>
      <c r="N251" s="1097"/>
      <c r="O251" s="1097"/>
      <c r="P251" s="1098"/>
      <c r="Q251" s="1100"/>
      <c r="R251" s="1055"/>
      <c r="S251" s="1061"/>
      <c r="T251" s="203" t="s">
        <v>715</v>
      </c>
      <c r="U251" s="341" t="s">
        <v>719</v>
      </c>
      <c r="V251" s="204" t="s">
        <v>720</v>
      </c>
    </row>
    <row r="252" spans="1:22" s="17" customFormat="1" ht="22.5" customHeight="1" thickBot="1">
      <c r="A252" s="800"/>
      <c r="B252" s="801">
        <v>1</v>
      </c>
      <c r="C252" s="802">
        <v>2</v>
      </c>
      <c r="D252" s="803">
        <v>3</v>
      </c>
      <c r="E252" s="682">
        <v>4</v>
      </c>
      <c r="F252" s="802">
        <v>5</v>
      </c>
      <c r="G252" s="802">
        <v>6</v>
      </c>
      <c r="H252" s="802">
        <v>7</v>
      </c>
      <c r="I252" s="804">
        <v>8</v>
      </c>
      <c r="J252" s="805">
        <v>6</v>
      </c>
      <c r="K252" s="805">
        <v>9</v>
      </c>
      <c r="L252" s="802">
        <v>10</v>
      </c>
      <c r="M252" s="806">
        <v>11</v>
      </c>
      <c r="N252" s="682">
        <v>12</v>
      </c>
      <c r="O252" s="802">
        <v>12</v>
      </c>
      <c r="P252" s="807">
        <v>12</v>
      </c>
      <c r="Q252" s="682">
        <v>13</v>
      </c>
      <c r="R252" s="804">
        <v>14</v>
      </c>
      <c r="S252" s="805">
        <v>15</v>
      </c>
      <c r="T252" s="802">
        <v>16</v>
      </c>
      <c r="U252" s="802">
        <v>17</v>
      </c>
      <c r="V252" s="807">
        <v>18</v>
      </c>
    </row>
    <row r="253" spans="1:22" s="11" customFormat="1" ht="23.25" customHeight="1">
      <c r="A253" s="14" t="s">
        <v>314</v>
      </c>
      <c r="B253" s="573" t="s">
        <v>683</v>
      </c>
      <c r="C253" s="147" t="s">
        <v>428</v>
      </c>
      <c r="D253" s="156" t="s">
        <v>431</v>
      </c>
      <c r="E253" s="343">
        <f>SUM(E254+E255+E256+E257+E258)</f>
        <v>44324.299999999996</v>
      </c>
      <c r="F253" s="469">
        <f aca="true" t="shared" si="97" ref="F253:F290">SUM(G253:I253)</f>
        <v>48430.00000000001</v>
      </c>
      <c r="G253" s="470">
        <f aca="true" t="shared" si="98" ref="G253:R253">SUM(G254:G258)</f>
        <v>45070.00000000001</v>
      </c>
      <c r="H253" s="470">
        <f t="shared" si="98"/>
        <v>1600</v>
      </c>
      <c r="I253" s="471">
        <f t="shared" si="98"/>
        <v>1760</v>
      </c>
      <c r="J253" s="550">
        <f t="shared" si="98"/>
        <v>0</v>
      </c>
      <c r="K253" s="550">
        <f t="shared" si="98"/>
        <v>0</v>
      </c>
      <c r="L253" s="472">
        <f t="shared" si="98"/>
        <v>298.9</v>
      </c>
      <c r="M253" s="472">
        <f t="shared" si="98"/>
        <v>52.20000000000002</v>
      </c>
      <c r="N253" s="469">
        <f t="shared" si="98"/>
        <v>0</v>
      </c>
      <c r="O253" s="470">
        <f t="shared" si="98"/>
        <v>0</v>
      </c>
      <c r="P253" s="471">
        <f t="shared" si="98"/>
        <v>0</v>
      </c>
      <c r="Q253" s="473">
        <f t="shared" si="98"/>
        <v>-416</v>
      </c>
      <c r="R253" s="534">
        <f t="shared" si="98"/>
        <v>-64.9</v>
      </c>
      <c r="S253" s="476">
        <f aca="true" t="shared" si="99" ref="S253:S265">SUM(T253:V253)</f>
        <v>48365.100000000006</v>
      </c>
      <c r="T253" s="498">
        <f t="shared" si="92"/>
        <v>45421.100000000006</v>
      </c>
      <c r="U253" s="498">
        <f t="shared" si="93"/>
        <v>1600</v>
      </c>
      <c r="V253" s="499">
        <f t="shared" si="94"/>
        <v>1344</v>
      </c>
    </row>
    <row r="254" spans="1:22" s="11" customFormat="1" ht="27.75" customHeight="1">
      <c r="A254" s="8"/>
      <c r="B254" s="572" t="s">
        <v>207</v>
      </c>
      <c r="C254" s="10" t="s">
        <v>428</v>
      </c>
      <c r="D254" s="155" t="s">
        <v>431</v>
      </c>
      <c r="E254" s="345">
        <v>9766.5</v>
      </c>
      <c r="F254" s="552">
        <f t="shared" si="97"/>
        <v>10498.400000000001</v>
      </c>
      <c r="G254" s="509">
        <v>10476.2</v>
      </c>
      <c r="H254" s="509"/>
      <c r="I254" s="510">
        <v>22.2</v>
      </c>
      <c r="J254" s="591"/>
      <c r="K254" s="591"/>
      <c r="L254" s="509">
        <v>298.9</v>
      </c>
      <c r="M254" s="604">
        <v>-224.2</v>
      </c>
      <c r="N254" s="602"/>
      <c r="O254" s="603"/>
      <c r="P254" s="510"/>
      <c r="Q254" s="605"/>
      <c r="R254" s="488">
        <f t="shared" si="59"/>
        <v>74.69999999999999</v>
      </c>
      <c r="S254" s="489">
        <f t="shared" si="99"/>
        <v>10573.1</v>
      </c>
      <c r="T254" s="490">
        <f t="shared" si="92"/>
        <v>10550.9</v>
      </c>
      <c r="U254" s="490">
        <f t="shared" si="93"/>
        <v>0</v>
      </c>
      <c r="V254" s="491">
        <f t="shared" si="94"/>
        <v>22.2</v>
      </c>
    </row>
    <row r="255" spans="1:22" s="11" customFormat="1" ht="27.75" customHeight="1">
      <c r="A255" s="8"/>
      <c r="B255" s="572" t="s">
        <v>208</v>
      </c>
      <c r="C255" s="10" t="s">
        <v>428</v>
      </c>
      <c r="D255" s="155" t="s">
        <v>431</v>
      </c>
      <c r="E255" s="345">
        <v>900</v>
      </c>
      <c r="F255" s="552">
        <f t="shared" si="97"/>
        <v>1072</v>
      </c>
      <c r="G255" s="509">
        <v>1072</v>
      </c>
      <c r="H255" s="509"/>
      <c r="I255" s="510"/>
      <c r="J255" s="591"/>
      <c r="K255" s="591"/>
      <c r="L255" s="509"/>
      <c r="M255" s="604">
        <v>91.9</v>
      </c>
      <c r="N255" s="602"/>
      <c r="O255" s="603"/>
      <c r="P255" s="510"/>
      <c r="Q255" s="605"/>
      <c r="R255" s="488">
        <f t="shared" si="59"/>
        <v>91.9</v>
      </c>
      <c r="S255" s="489">
        <f t="shared" si="99"/>
        <v>1163.9</v>
      </c>
      <c r="T255" s="490">
        <f t="shared" si="92"/>
        <v>1163.9</v>
      </c>
      <c r="U255" s="490">
        <f t="shared" si="93"/>
        <v>0</v>
      </c>
      <c r="V255" s="491">
        <f t="shared" si="94"/>
        <v>0</v>
      </c>
    </row>
    <row r="256" spans="1:22" s="11" customFormat="1" ht="34.5" customHeight="1" hidden="1">
      <c r="A256" s="8"/>
      <c r="B256" s="572" t="s">
        <v>210</v>
      </c>
      <c r="C256" s="10" t="s">
        <v>428</v>
      </c>
      <c r="D256" s="155" t="s">
        <v>431</v>
      </c>
      <c r="E256" s="345"/>
      <c r="F256" s="552">
        <f t="shared" si="97"/>
        <v>0</v>
      </c>
      <c r="G256" s="509"/>
      <c r="H256" s="509"/>
      <c r="I256" s="510"/>
      <c r="J256" s="591"/>
      <c r="K256" s="591"/>
      <c r="L256" s="509"/>
      <c r="M256" s="604"/>
      <c r="N256" s="602"/>
      <c r="O256" s="603"/>
      <c r="P256" s="510"/>
      <c r="Q256" s="605"/>
      <c r="R256" s="488">
        <f t="shared" si="59"/>
        <v>0</v>
      </c>
      <c r="S256" s="489">
        <f t="shared" si="99"/>
        <v>0</v>
      </c>
      <c r="T256" s="490">
        <f t="shared" si="92"/>
        <v>0</v>
      </c>
      <c r="U256" s="490">
        <f t="shared" si="93"/>
        <v>0</v>
      </c>
      <c r="V256" s="491">
        <f t="shared" si="94"/>
        <v>0</v>
      </c>
    </row>
    <row r="257" spans="1:22" s="11" customFormat="1" ht="25.5" customHeight="1">
      <c r="A257" s="8"/>
      <c r="B257" s="572" t="s">
        <v>606</v>
      </c>
      <c r="C257" s="10" t="s">
        <v>428</v>
      </c>
      <c r="D257" s="159" t="s">
        <v>431</v>
      </c>
      <c r="E257" s="346">
        <v>26936.2</v>
      </c>
      <c r="F257" s="552">
        <f t="shared" si="97"/>
        <v>29981</v>
      </c>
      <c r="G257" s="509">
        <v>27443.4</v>
      </c>
      <c r="H257" s="603">
        <v>1600</v>
      </c>
      <c r="I257" s="510">
        <v>937.6</v>
      </c>
      <c r="J257" s="591"/>
      <c r="K257" s="591"/>
      <c r="L257" s="509"/>
      <c r="M257" s="604">
        <v>184.5</v>
      </c>
      <c r="N257" s="602"/>
      <c r="O257" s="603"/>
      <c r="P257" s="510"/>
      <c r="Q257" s="605">
        <v>-270</v>
      </c>
      <c r="R257" s="554">
        <f t="shared" si="59"/>
        <v>-85.5</v>
      </c>
      <c r="S257" s="511">
        <f t="shared" si="99"/>
        <v>29895.5</v>
      </c>
      <c r="T257" s="524">
        <f t="shared" si="92"/>
        <v>27627.9</v>
      </c>
      <c r="U257" s="524">
        <f t="shared" si="93"/>
        <v>1600</v>
      </c>
      <c r="V257" s="491">
        <f t="shared" si="94"/>
        <v>667.6</v>
      </c>
    </row>
    <row r="258" spans="1:22" s="11" customFormat="1" ht="24.75" customHeight="1" thickBot="1">
      <c r="A258" s="8"/>
      <c r="B258" s="572" t="s">
        <v>607</v>
      </c>
      <c r="C258" s="10" t="s">
        <v>428</v>
      </c>
      <c r="D258" s="159" t="s">
        <v>431</v>
      </c>
      <c r="E258" s="346">
        <v>6721.6</v>
      </c>
      <c r="F258" s="552">
        <f t="shared" si="97"/>
        <v>6878.599999999999</v>
      </c>
      <c r="G258" s="509">
        <v>6078.4</v>
      </c>
      <c r="H258" s="509"/>
      <c r="I258" s="510">
        <v>800.2</v>
      </c>
      <c r="J258" s="591"/>
      <c r="K258" s="591"/>
      <c r="L258" s="509"/>
      <c r="M258" s="604"/>
      <c r="N258" s="602"/>
      <c r="O258" s="603"/>
      <c r="P258" s="510"/>
      <c r="Q258" s="605">
        <v>-146</v>
      </c>
      <c r="R258" s="488">
        <f t="shared" si="59"/>
        <v>-146</v>
      </c>
      <c r="S258" s="489">
        <f t="shared" si="99"/>
        <v>6732.599999999999</v>
      </c>
      <c r="T258" s="490">
        <f t="shared" si="92"/>
        <v>6078.4</v>
      </c>
      <c r="U258" s="490">
        <f t="shared" si="93"/>
        <v>0</v>
      </c>
      <c r="V258" s="491">
        <f t="shared" si="94"/>
        <v>654.2</v>
      </c>
    </row>
    <row r="259" spans="1:22" s="17" customFormat="1" ht="25.5" customHeight="1">
      <c r="A259" s="14" t="s">
        <v>315</v>
      </c>
      <c r="B259" s="613" t="s">
        <v>608</v>
      </c>
      <c r="C259" s="147" t="s">
        <v>609</v>
      </c>
      <c r="D259" s="162" t="s">
        <v>375</v>
      </c>
      <c r="E259" s="347">
        <f>SUM(E261+E263+E284+E289+E264)</f>
        <v>113420.6</v>
      </c>
      <c r="F259" s="592">
        <f t="shared" si="97"/>
        <v>138367.69999999998</v>
      </c>
      <c r="G259" s="593">
        <f aca="true" t="shared" si="100" ref="G259:P259">SUM(G261+G263+G264+G284+G289)</f>
        <v>6835.8</v>
      </c>
      <c r="H259" s="593">
        <f t="shared" si="100"/>
        <v>125763.29999999999</v>
      </c>
      <c r="I259" s="594">
        <f t="shared" si="100"/>
        <v>5768.6</v>
      </c>
      <c r="J259" s="657">
        <f t="shared" si="100"/>
        <v>0</v>
      </c>
      <c r="K259" s="633">
        <f t="shared" si="100"/>
        <v>0</v>
      </c>
      <c r="L259" s="632">
        <f t="shared" si="100"/>
        <v>0</v>
      </c>
      <c r="M259" s="636">
        <f t="shared" si="100"/>
        <v>0</v>
      </c>
      <c r="N259" s="492">
        <f t="shared" si="100"/>
        <v>1162</v>
      </c>
      <c r="O259" s="474">
        <f t="shared" si="100"/>
        <v>0</v>
      </c>
      <c r="P259" s="637">
        <f t="shared" si="100"/>
        <v>0</v>
      </c>
      <c r="Q259" s="645">
        <f>SUM(Q261+Q263+Q264+Q284+Q289)</f>
        <v>-1704.1999999999998</v>
      </c>
      <c r="R259" s="497">
        <f t="shared" si="59"/>
        <v>-542.1999999999998</v>
      </c>
      <c r="S259" s="476">
        <f t="shared" si="99"/>
        <v>137825.49999999997</v>
      </c>
      <c r="T259" s="498">
        <f t="shared" si="92"/>
        <v>6835.8</v>
      </c>
      <c r="U259" s="498">
        <f t="shared" si="93"/>
        <v>126925.29999999999</v>
      </c>
      <c r="V259" s="499">
        <f t="shared" si="94"/>
        <v>4064.4000000000005</v>
      </c>
    </row>
    <row r="260" spans="1:22" s="17" customFormat="1" ht="25.5" customHeight="1">
      <c r="A260" s="325" t="s">
        <v>316</v>
      </c>
      <c r="B260" s="574" t="s">
        <v>666</v>
      </c>
      <c r="C260" s="15" t="s">
        <v>609</v>
      </c>
      <c r="D260" s="157" t="s">
        <v>374</v>
      </c>
      <c r="E260" s="472">
        <f>SUM(E261)</f>
        <v>3757.8</v>
      </c>
      <c r="F260" s="469">
        <f>SUM(F261)</f>
        <v>3757.8</v>
      </c>
      <c r="G260" s="470">
        <f>SUM(G261)</f>
        <v>3757.8</v>
      </c>
      <c r="H260" s="470"/>
      <c r="I260" s="471"/>
      <c r="J260" s="633"/>
      <c r="K260" s="633"/>
      <c r="L260" s="632"/>
      <c r="M260" s="636"/>
      <c r="N260" s="492"/>
      <c r="O260" s="474"/>
      <c r="P260" s="637"/>
      <c r="Q260" s="645"/>
      <c r="R260" s="497"/>
      <c r="S260" s="593">
        <f>SUM(S261)</f>
        <v>3757.8</v>
      </c>
      <c r="T260" s="593">
        <f>SUM(T261)</f>
        <v>3757.8</v>
      </c>
      <c r="U260" s="727"/>
      <c r="V260" s="729"/>
    </row>
    <row r="261" spans="1:22" s="11" customFormat="1" ht="29.25" customHeight="1">
      <c r="A261" s="325"/>
      <c r="B261" s="572" t="s">
        <v>610</v>
      </c>
      <c r="C261" s="9" t="s">
        <v>609</v>
      </c>
      <c r="D261" s="155" t="s">
        <v>374</v>
      </c>
      <c r="E261" s="345">
        <v>3757.8</v>
      </c>
      <c r="F261" s="552">
        <f t="shared" si="97"/>
        <v>3757.8</v>
      </c>
      <c r="G261" s="509">
        <v>3757.8</v>
      </c>
      <c r="H261" s="509"/>
      <c r="I261" s="510"/>
      <c r="J261" s="591"/>
      <c r="K261" s="591"/>
      <c r="L261" s="509"/>
      <c r="M261" s="604"/>
      <c r="N261" s="602"/>
      <c r="O261" s="603"/>
      <c r="P261" s="510"/>
      <c r="Q261" s="605"/>
      <c r="R261" s="600">
        <f t="shared" si="59"/>
        <v>0</v>
      </c>
      <c r="S261" s="511">
        <f t="shared" si="99"/>
        <v>3757.8</v>
      </c>
      <c r="T261" s="524">
        <f t="shared" si="92"/>
        <v>3757.8</v>
      </c>
      <c r="U261" s="524">
        <f t="shared" si="93"/>
        <v>0</v>
      </c>
      <c r="V261" s="491">
        <f t="shared" si="94"/>
        <v>0</v>
      </c>
    </row>
    <row r="262" spans="1:22" s="11" customFormat="1" ht="29.25" customHeight="1">
      <c r="A262" s="14" t="s">
        <v>317</v>
      </c>
      <c r="B262" s="728" t="s">
        <v>668</v>
      </c>
      <c r="C262" s="15" t="s">
        <v>609</v>
      </c>
      <c r="D262" s="157" t="s">
        <v>377</v>
      </c>
      <c r="E262" s="591">
        <f>SUM(E263)</f>
        <v>8426</v>
      </c>
      <c r="F262" s="591">
        <f>SUM(F263)</f>
        <v>8488.6</v>
      </c>
      <c r="G262" s="509">
        <f>SUM(G263)</f>
        <v>2720</v>
      </c>
      <c r="H262" s="509">
        <f>SUM(H263)</f>
        <v>0</v>
      </c>
      <c r="I262" s="640">
        <f>SUM(I263)</f>
        <v>5768.6</v>
      </c>
      <c r="J262" s="591"/>
      <c r="K262" s="608"/>
      <c r="L262" s="565"/>
      <c r="M262" s="611"/>
      <c r="N262" s="602"/>
      <c r="O262" s="603"/>
      <c r="P262" s="510"/>
      <c r="Q262" s="605"/>
      <c r="R262" s="488"/>
      <c r="S262" s="730">
        <f>SUM(S263)</f>
        <v>6284.400000000001</v>
      </c>
      <c r="T262" s="730">
        <f>SUM(T263)</f>
        <v>2720</v>
      </c>
      <c r="U262" s="467"/>
      <c r="V262" s="730">
        <f>SUM(V263)</f>
        <v>3564.4000000000005</v>
      </c>
    </row>
    <row r="263" spans="1:22" s="11" customFormat="1" ht="29.25" customHeight="1">
      <c r="A263" s="14"/>
      <c r="B263" s="572" t="s">
        <v>622</v>
      </c>
      <c r="C263" s="9" t="s">
        <v>609</v>
      </c>
      <c r="D263" s="155" t="s">
        <v>377</v>
      </c>
      <c r="E263" s="345">
        <v>8426</v>
      </c>
      <c r="F263" s="552">
        <f t="shared" si="97"/>
        <v>8488.6</v>
      </c>
      <c r="G263" s="509">
        <v>2720</v>
      </c>
      <c r="H263" s="509"/>
      <c r="I263" s="510">
        <v>5768.6</v>
      </c>
      <c r="J263" s="591"/>
      <c r="K263" s="608"/>
      <c r="L263" s="565"/>
      <c r="M263" s="611"/>
      <c r="N263" s="609"/>
      <c r="O263" s="603"/>
      <c r="P263" s="510"/>
      <c r="Q263" s="605">
        <v>-2204.2</v>
      </c>
      <c r="R263" s="554">
        <f t="shared" si="59"/>
        <v>-2204.2</v>
      </c>
      <c r="S263" s="511">
        <f t="shared" si="99"/>
        <v>6284.400000000001</v>
      </c>
      <c r="T263" s="524">
        <f t="shared" si="92"/>
        <v>2720</v>
      </c>
      <c r="U263" s="490">
        <f t="shared" si="93"/>
        <v>0</v>
      </c>
      <c r="V263" s="491">
        <f t="shared" si="94"/>
        <v>3564.4000000000005</v>
      </c>
    </row>
    <row r="264" spans="1:22" s="17" customFormat="1" ht="27" customHeight="1">
      <c r="A264" s="325" t="s">
        <v>318</v>
      </c>
      <c r="B264" s="574" t="s">
        <v>670</v>
      </c>
      <c r="C264" s="145" t="s">
        <v>609</v>
      </c>
      <c r="D264" s="154" t="s">
        <v>380</v>
      </c>
      <c r="E264" s="348">
        <f>SUM(E266+E269+E272)</f>
        <v>18032.9</v>
      </c>
      <c r="F264" s="633">
        <f>SUM(G264:I264)</f>
        <v>38685.5</v>
      </c>
      <c r="G264" s="632">
        <f>SUM(G266:G272)+G283+G282</f>
        <v>358</v>
      </c>
      <c r="H264" s="632">
        <f>SUM(H266:H272)+H273-H267-H268+H265</f>
        <v>38327.5</v>
      </c>
      <c r="I264" s="637">
        <f>SUM(I266:I271)</f>
        <v>0</v>
      </c>
      <c r="J264" s="636">
        <f>SUM(J266:J272)</f>
        <v>0</v>
      </c>
      <c r="K264" s="550">
        <f>SUM(K266:K272)+K283</f>
        <v>0</v>
      </c>
      <c r="L264" s="470">
        <f>SUM(L266:L272)</f>
        <v>0</v>
      </c>
      <c r="M264" s="471">
        <f>SUM(M266:M272)+M283+M282</f>
        <v>0</v>
      </c>
      <c r="N264" s="473">
        <f>SUM(N266:N272)+N283+N282</f>
        <v>7500</v>
      </c>
      <c r="O264" s="474">
        <f>SUM(O266:O272)+O283+O282</f>
        <v>0</v>
      </c>
      <c r="P264" s="470">
        <f>SUM(P266:P272)+P283+P282</f>
        <v>0</v>
      </c>
      <c r="Q264" s="470">
        <f>SUM(Q266:Q272)+Q283+Q282</f>
        <v>500</v>
      </c>
      <c r="R264" s="497">
        <f aca="true" t="shared" si="101" ref="R264:R291">SUM(J264:Q264)</f>
        <v>8000</v>
      </c>
      <c r="S264" s="476">
        <f t="shared" si="99"/>
        <v>46685.5</v>
      </c>
      <c r="T264" s="498">
        <f>SUM(G264+J264+K264+L264+M264)</f>
        <v>358</v>
      </c>
      <c r="U264" s="498">
        <f>SUM(H264+N264+O264+P264)</f>
        <v>45827.5</v>
      </c>
      <c r="V264" s="499">
        <f>SUM(I264+Q264)</f>
        <v>500</v>
      </c>
    </row>
    <row r="265" spans="1:22" s="17" customFormat="1" ht="29.25" customHeight="1">
      <c r="A265" s="22"/>
      <c r="B265" s="679" t="s">
        <v>324</v>
      </c>
      <c r="C265" s="9" t="s">
        <v>609</v>
      </c>
      <c r="D265" s="155" t="s">
        <v>380</v>
      </c>
      <c r="E265" s="349"/>
      <c r="F265" s="552">
        <f>SUM(G265:I265)</f>
        <v>247</v>
      </c>
      <c r="G265" s="658"/>
      <c r="H265" s="589">
        <v>247</v>
      </c>
      <c r="I265" s="462"/>
      <c r="J265" s="659"/>
      <c r="K265" s="558"/>
      <c r="L265" s="557"/>
      <c r="M265" s="660"/>
      <c r="N265" s="511"/>
      <c r="O265" s="562"/>
      <c r="P265" s="520"/>
      <c r="Q265" s="560"/>
      <c r="R265" s="488">
        <f t="shared" si="101"/>
        <v>0</v>
      </c>
      <c r="S265" s="661">
        <f t="shared" si="99"/>
        <v>247</v>
      </c>
      <c r="T265" s="662">
        <f>SUM(G265+J265+K265+L265+M265)</f>
        <v>0</v>
      </c>
      <c r="U265" s="662">
        <f>SUM(H265+N265+O265+P265)</f>
        <v>247</v>
      </c>
      <c r="V265" s="663"/>
    </row>
    <row r="266" spans="1:22" s="11" customFormat="1" ht="45" customHeight="1">
      <c r="A266" s="14"/>
      <c r="B266" s="572" t="s">
        <v>139</v>
      </c>
      <c r="C266" s="9" t="s">
        <v>609</v>
      </c>
      <c r="D266" s="155" t="s">
        <v>380</v>
      </c>
      <c r="E266" s="345">
        <v>5700</v>
      </c>
      <c r="F266" s="552">
        <f>SUM(F267:F268)</f>
        <v>21139.5</v>
      </c>
      <c r="G266" s="651"/>
      <c r="H266" s="509">
        <f>SUM(H267:H268)</f>
        <v>21139.5</v>
      </c>
      <c r="I266" s="510"/>
      <c r="J266" s="555"/>
      <c r="K266" s="555"/>
      <c r="L266" s="524"/>
      <c r="M266" s="525"/>
      <c r="N266" s="511"/>
      <c r="O266" s="531"/>
      <c r="P266" s="491"/>
      <c r="Q266" s="530"/>
      <c r="R266" s="488">
        <f t="shared" si="101"/>
        <v>0</v>
      </c>
      <c r="S266" s="489">
        <f aca="true" t="shared" si="102" ref="S266:S272">SUM(T266:V266)</f>
        <v>21139.5</v>
      </c>
      <c r="T266" s="490">
        <f aca="true" t="shared" si="103" ref="T266:T272">SUM(G266+J266+K266+L266+M266)</f>
        <v>0</v>
      </c>
      <c r="U266" s="490">
        <f aca="true" t="shared" si="104" ref="U266:U272">SUM(H266+N266+O266+P266)</f>
        <v>21139.5</v>
      </c>
      <c r="V266" s="491">
        <f>SUM(I266+Q266)</f>
        <v>0</v>
      </c>
    </row>
    <row r="267" spans="1:22" s="11" customFormat="1" ht="29.25" customHeight="1">
      <c r="A267" s="14"/>
      <c r="B267" s="572" t="s">
        <v>52</v>
      </c>
      <c r="C267" s="9" t="s">
        <v>609</v>
      </c>
      <c r="D267" s="155" t="s">
        <v>380</v>
      </c>
      <c r="E267" s="345"/>
      <c r="F267" s="552">
        <f t="shared" si="97"/>
        <v>3613.5</v>
      </c>
      <c r="G267" s="479"/>
      <c r="H267" s="479">
        <v>3613.5</v>
      </c>
      <c r="I267" s="510"/>
      <c r="J267" s="555"/>
      <c r="K267" s="555"/>
      <c r="L267" s="524"/>
      <c r="M267" s="525"/>
      <c r="N267" s="511"/>
      <c r="O267" s="531"/>
      <c r="P267" s="491"/>
      <c r="Q267" s="530"/>
      <c r="R267" s="488">
        <f t="shared" si="101"/>
        <v>0</v>
      </c>
      <c r="S267" s="489">
        <f t="shared" si="102"/>
        <v>3613.5</v>
      </c>
      <c r="T267" s="490">
        <f t="shared" si="103"/>
        <v>0</v>
      </c>
      <c r="U267" s="490">
        <f>SUM(H267+N267+O267+P267)</f>
        <v>3613.5</v>
      </c>
      <c r="V267" s="491"/>
    </row>
    <row r="268" spans="1:22" s="11" customFormat="1" ht="27.75" customHeight="1">
      <c r="A268" s="14"/>
      <c r="B268" s="572" t="s">
        <v>53</v>
      </c>
      <c r="C268" s="9" t="s">
        <v>609</v>
      </c>
      <c r="D268" s="155" t="s">
        <v>380</v>
      </c>
      <c r="E268" s="345">
        <v>5700</v>
      </c>
      <c r="F268" s="552">
        <f t="shared" si="97"/>
        <v>17526</v>
      </c>
      <c r="G268" s="479"/>
      <c r="H268" s="479">
        <v>17526</v>
      </c>
      <c r="I268" s="510"/>
      <c r="J268" s="555"/>
      <c r="K268" s="555"/>
      <c r="L268" s="524"/>
      <c r="M268" s="525"/>
      <c r="N268" s="511"/>
      <c r="O268" s="531"/>
      <c r="P268" s="491"/>
      <c r="Q268" s="530"/>
      <c r="R268" s="488">
        <f t="shared" si="101"/>
        <v>0</v>
      </c>
      <c r="S268" s="489">
        <f t="shared" si="102"/>
        <v>17526</v>
      </c>
      <c r="T268" s="490">
        <f t="shared" si="103"/>
        <v>0</v>
      </c>
      <c r="U268" s="490">
        <f>SUM(H268+N268+O268+P268)</f>
        <v>17526</v>
      </c>
      <c r="V268" s="491"/>
    </row>
    <row r="269" spans="1:22" s="11" customFormat="1" ht="61.5" customHeight="1">
      <c r="A269" s="14"/>
      <c r="B269" s="572" t="s">
        <v>710</v>
      </c>
      <c r="C269" s="9" t="s">
        <v>609</v>
      </c>
      <c r="D269" s="155" t="s">
        <v>380</v>
      </c>
      <c r="E269" s="345">
        <v>8415</v>
      </c>
      <c r="F269" s="552">
        <f t="shared" si="97"/>
        <v>8415</v>
      </c>
      <c r="G269" s="479"/>
      <c r="H269" s="500">
        <v>8415</v>
      </c>
      <c r="I269" s="510"/>
      <c r="J269" s="555"/>
      <c r="K269" s="555"/>
      <c r="L269" s="524"/>
      <c r="M269" s="525"/>
      <c r="N269" s="511">
        <v>7500</v>
      </c>
      <c r="O269" s="531"/>
      <c r="P269" s="491"/>
      <c r="Q269" s="530"/>
      <c r="R269" s="488">
        <f t="shared" si="101"/>
        <v>7500</v>
      </c>
      <c r="S269" s="489">
        <f t="shared" si="102"/>
        <v>15915</v>
      </c>
      <c r="T269" s="490">
        <f t="shared" si="103"/>
        <v>0</v>
      </c>
      <c r="U269" s="490">
        <f t="shared" si="104"/>
        <v>15915</v>
      </c>
      <c r="V269" s="491">
        <f>SUM(I269+Q269)</f>
        <v>0</v>
      </c>
    </row>
    <row r="270" spans="1:22" s="11" customFormat="1" ht="41.25" customHeight="1" hidden="1">
      <c r="A270" s="14"/>
      <c r="B270" s="572" t="s">
        <v>560</v>
      </c>
      <c r="C270" s="9" t="s">
        <v>609</v>
      </c>
      <c r="D270" s="155" t="s">
        <v>380</v>
      </c>
      <c r="E270" s="345"/>
      <c r="F270" s="552">
        <f t="shared" si="97"/>
        <v>0</v>
      </c>
      <c r="G270" s="479"/>
      <c r="H270" s="509"/>
      <c r="I270" s="510"/>
      <c r="J270" s="555"/>
      <c r="K270" s="555"/>
      <c r="L270" s="524"/>
      <c r="M270" s="525"/>
      <c r="N270" s="511"/>
      <c r="O270" s="531"/>
      <c r="P270" s="491"/>
      <c r="Q270" s="530"/>
      <c r="R270" s="488">
        <f t="shared" si="101"/>
        <v>0</v>
      </c>
      <c r="S270" s="489">
        <f t="shared" si="102"/>
        <v>0</v>
      </c>
      <c r="T270" s="490">
        <f t="shared" si="103"/>
        <v>0</v>
      </c>
      <c r="U270" s="490">
        <f t="shared" si="104"/>
        <v>0</v>
      </c>
      <c r="V270" s="491">
        <f>SUM(I270+Q270)</f>
        <v>0</v>
      </c>
    </row>
    <row r="271" spans="1:22" s="11" customFormat="1" ht="33" customHeight="1">
      <c r="A271" s="14"/>
      <c r="B271" s="572" t="s">
        <v>213</v>
      </c>
      <c r="C271" s="9" t="s">
        <v>609</v>
      </c>
      <c r="D271" s="155" t="s">
        <v>380</v>
      </c>
      <c r="E271" s="345"/>
      <c r="F271" s="552">
        <f t="shared" si="97"/>
        <v>0</v>
      </c>
      <c r="G271" s="479"/>
      <c r="H271" s="509"/>
      <c r="I271" s="510"/>
      <c r="J271" s="555"/>
      <c r="K271" s="555"/>
      <c r="L271" s="524"/>
      <c r="M271" s="525"/>
      <c r="N271" s="511"/>
      <c r="O271" s="531"/>
      <c r="P271" s="491"/>
      <c r="Q271" s="530"/>
      <c r="R271" s="488">
        <f t="shared" si="101"/>
        <v>0</v>
      </c>
      <c r="S271" s="489">
        <f t="shared" si="102"/>
        <v>0</v>
      </c>
      <c r="T271" s="490">
        <f t="shared" si="103"/>
        <v>0</v>
      </c>
      <c r="U271" s="490">
        <f t="shared" si="104"/>
        <v>0</v>
      </c>
      <c r="V271" s="491">
        <f>SUM(I271+Q271)</f>
        <v>0</v>
      </c>
    </row>
    <row r="272" spans="1:22" s="11" customFormat="1" ht="60" customHeight="1">
      <c r="A272" s="14"/>
      <c r="B272" s="572" t="s">
        <v>186</v>
      </c>
      <c r="C272" s="9" t="s">
        <v>609</v>
      </c>
      <c r="D272" s="155" t="s">
        <v>380</v>
      </c>
      <c r="E272" s="345">
        <v>3917.9</v>
      </c>
      <c r="F272" s="552">
        <f t="shared" si="97"/>
        <v>0</v>
      </c>
      <c r="G272" s="479"/>
      <c r="H272" s="509">
        <v>0</v>
      </c>
      <c r="I272" s="510"/>
      <c r="J272" s="567"/>
      <c r="K272" s="567"/>
      <c r="L272" s="546"/>
      <c r="M272" s="545"/>
      <c r="N272" s="511"/>
      <c r="O272" s="531"/>
      <c r="P272" s="491"/>
      <c r="Q272" s="521"/>
      <c r="R272" s="533">
        <f t="shared" si="101"/>
        <v>0</v>
      </c>
      <c r="S272" s="489">
        <f t="shared" si="102"/>
        <v>0</v>
      </c>
      <c r="T272" s="490">
        <f t="shared" si="103"/>
        <v>0</v>
      </c>
      <c r="U272" s="490">
        <f t="shared" si="104"/>
        <v>0</v>
      </c>
      <c r="V272" s="491">
        <f>SUM(I272+Q272)</f>
        <v>0</v>
      </c>
    </row>
    <row r="273" spans="1:22" s="11" customFormat="1" ht="43.5" customHeight="1">
      <c r="A273" s="14"/>
      <c r="B273" s="680" t="s">
        <v>900</v>
      </c>
      <c r="C273" s="9" t="s">
        <v>609</v>
      </c>
      <c r="D273" s="155" t="s">
        <v>380</v>
      </c>
      <c r="E273" s="345"/>
      <c r="F273" s="552">
        <f t="shared" si="97"/>
        <v>8526</v>
      </c>
      <c r="G273" s="651"/>
      <c r="H273" s="524">
        <f>SUM(H274:H281)</f>
        <v>8526</v>
      </c>
      <c r="I273" s="640"/>
      <c r="J273" s="567"/>
      <c r="K273" s="567"/>
      <c r="L273" s="546"/>
      <c r="M273" s="545"/>
      <c r="N273" s="511"/>
      <c r="O273" s="531"/>
      <c r="P273" s="491">
        <f>SUM(P274:P281)</f>
        <v>0</v>
      </c>
      <c r="Q273" s="521"/>
      <c r="R273" s="554">
        <f t="shared" si="101"/>
        <v>0</v>
      </c>
      <c r="S273" s="489">
        <f aca="true" t="shared" si="105" ref="S273:S281">SUM(T273:V273)</f>
        <v>8526</v>
      </c>
      <c r="T273" s="490">
        <f aca="true" t="shared" si="106" ref="T273:T281">SUM(G273+J273+K273+L273+M273)</f>
        <v>0</v>
      </c>
      <c r="U273" s="490">
        <f aca="true" t="shared" si="107" ref="U273:U281">SUM(H273+N273+O273+P273)</f>
        <v>8526</v>
      </c>
      <c r="V273" s="491">
        <f aca="true" t="shared" si="108" ref="V273:V283">SUM(I273+Q273)</f>
        <v>0</v>
      </c>
    </row>
    <row r="274" spans="1:22" s="11" customFormat="1" ht="26.25" customHeight="1">
      <c r="A274" s="14"/>
      <c r="B274" s="614" t="s">
        <v>918</v>
      </c>
      <c r="C274" s="9" t="s">
        <v>609</v>
      </c>
      <c r="D274" s="155" t="s">
        <v>380</v>
      </c>
      <c r="E274" s="345"/>
      <c r="F274" s="552">
        <f t="shared" si="97"/>
        <v>2180</v>
      </c>
      <c r="G274" s="651"/>
      <c r="H274" s="524">
        <v>2180</v>
      </c>
      <c r="I274" s="640"/>
      <c r="J274" s="567"/>
      <c r="K274" s="567"/>
      <c r="L274" s="546"/>
      <c r="M274" s="545"/>
      <c r="N274" s="511"/>
      <c r="O274" s="531"/>
      <c r="P274" s="491"/>
      <c r="Q274" s="521"/>
      <c r="R274" s="554">
        <f t="shared" si="101"/>
        <v>0</v>
      </c>
      <c r="S274" s="489">
        <f t="shared" si="105"/>
        <v>2180</v>
      </c>
      <c r="T274" s="490">
        <f t="shared" si="106"/>
        <v>0</v>
      </c>
      <c r="U274" s="490">
        <f t="shared" si="107"/>
        <v>2180</v>
      </c>
      <c r="V274" s="491">
        <f t="shared" si="108"/>
        <v>0</v>
      </c>
    </row>
    <row r="275" spans="1:22" s="11" customFormat="1" ht="30.75" customHeight="1">
      <c r="A275" s="14"/>
      <c r="B275" s="614" t="s">
        <v>919</v>
      </c>
      <c r="C275" s="9" t="s">
        <v>609</v>
      </c>
      <c r="D275" s="155" t="s">
        <v>380</v>
      </c>
      <c r="E275" s="345"/>
      <c r="F275" s="552">
        <f t="shared" si="97"/>
        <v>700</v>
      </c>
      <c r="G275" s="651"/>
      <c r="H275" s="524">
        <v>700</v>
      </c>
      <c r="I275" s="640"/>
      <c r="J275" s="567"/>
      <c r="K275" s="567"/>
      <c r="L275" s="546"/>
      <c r="M275" s="545"/>
      <c r="N275" s="511"/>
      <c r="O275" s="531"/>
      <c r="P275" s="491"/>
      <c r="Q275" s="521"/>
      <c r="R275" s="554">
        <f t="shared" si="101"/>
        <v>0</v>
      </c>
      <c r="S275" s="489">
        <f t="shared" si="105"/>
        <v>700</v>
      </c>
      <c r="T275" s="490">
        <f t="shared" si="106"/>
        <v>0</v>
      </c>
      <c r="U275" s="490">
        <f t="shared" si="107"/>
        <v>700</v>
      </c>
      <c r="V275" s="491">
        <f t="shared" si="108"/>
        <v>0</v>
      </c>
    </row>
    <row r="276" spans="1:22" s="11" customFormat="1" ht="27" customHeight="1">
      <c r="A276" s="14"/>
      <c r="B276" s="615" t="s">
        <v>920</v>
      </c>
      <c r="C276" s="9" t="s">
        <v>609</v>
      </c>
      <c r="D276" s="155" t="s">
        <v>380</v>
      </c>
      <c r="E276" s="345"/>
      <c r="F276" s="552">
        <f t="shared" si="97"/>
        <v>1950</v>
      </c>
      <c r="G276" s="651"/>
      <c r="H276" s="524">
        <v>1950</v>
      </c>
      <c r="I276" s="640"/>
      <c r="J276" s="567"/>
      <c r="K276" s="567"/>
      <c r="L276" s="546"/>
      <c r="M276" s="545"/>
      <c r="N276" s="511"/>
      <c r="O276" s="531"/>
      <c r="P276" s="491"/>
      <c r="Q276" s="521"/>
      <c r="R276" s="554">
        <f t="shared" si="101"/>
        <v>0</v>
      </c>
      <c r="S276" s="489">
        <f t="shared" si="105"/>
        <v>1950</v>
      </c>
      <c r="T276" s="490">
        <f t="shared" si="106"/>
        <v>0</v>
      </c>
      <c r="U276" s="490">
        <f t="shared" si="107"/>
        <v>1950</v>
      </c>
      <c r="V276" s="491">
        <f t="shared" si="108"/>
        <v>0</v>
      </c>
    </row>
    <row r="277" spans="1:22" s="11" customFormat="1" ht="25.5" customHeight="1">
      <c r="A277" s="14"/>
      <c r="B277" s="615" t="s">
        <v>921</v>
      </c>
      <c r="C277" s="9" t="s">
        <v>609</v>
      </c>
      <c r="D277" s="155" t="s">
        <v>380</v>
      </c>
      <c r="E277" s="345"/>
      <c r="F277" s="552">
        <f t="shared" si="97"/>
        <v>2100</v>
      </c>
      <c r="G277" s="651"/>
      <c r="H277" s="524">
        <v>2100</v>
      </c>
      <c r="I277" s="640"/>
      <c r="J277" s="567"/>
      <c r="K277" s="567"/>
      <c r="L277" s="546"/>
      <c r="M277" s="545"/>
      <c r="N277" s="511"/>
      <c r="O277" s="531"/>
      <c r="P277" s="491"/>
      <c r="Q277" s="521"/>
      <c r="R277" s="554">
        <f t="shared" si="101"/>
        <v>0</v>
      </c>
      <c r="S277" s="489">
        <f t="shared" si="105"/>
        <v>2100</v>
      </c>
      <c r="T277" s="490">
        <f t="shared" si="106"/>
        <v>0</v>
      </c>
      <c r="U277" s="490">
        <f t="shared" si="107"/>
        <v>2100</v>
      </c>
      <c r="V277" s="491">
        <f t="shared" si="108"/>
        <v>0</v>
      </c>
    </row>
    <row r="278" spans="1:22" s="11" customFormat="1" ht="27.75" customHeight="1">
      <c r="A278" s="14"/>
      <c r="B278" s="572" t="s">
        <v>924</v>
      </c>
      <c r="C278" s="9" t="s">
        <v>609</v>
      </c>
      <c r="D278" s="155" t="s">
        <v>380</v>
      </c>
      <c r="E278" s="345"/>
      <c r="F278" s="552">
        <f t="shared" si="97"/>
        <v>680</v>
      </c>
      <c r="G278" s="651"/>
      <c r="H278" s="524">
        <v>680</v>
      </c>
      <c r="I278" s="640"/>
      <c r="J278" s="567"/>
      <c r="K278" s="567"/>
      <c r="L278" s="546"/>
      <c r="M278" s="545"/>
      <c r="N278" s="511"/>
      <c r="O278" s="531"/>
      <c r="P278" s="491"/>
      <c r="Q278" s="521"/>
      <c r="R278" s="554">
        <f t="shared" si="101"/>
        <v>0</v>
      </c>
      <c r="S278" s="489">
        <f t="shared" si="105"/>
        <v>680</v>
      </c>
      <c r="T278" s="490">
        <f t="shared" si="106"/>
        <v>0</v>
      </c>
      <c r="U278" s="490">
        <f t="shared" si="107"/>
        <v>680</v>
      </c>
      <c r="V278" s="491">
        <f t="shared" si="108"/>
        <v>0</v>
      </c>
    </row>
    <row r="279" spans="1:22" s="11" customFormat="1" ht="27.75" customHeight="1">
      <c r="A279" s="14"/>
      <c r="B279" s="614" t="s">
        <v>923</v>
      </c>
      <c r="C279" s="9" t="s">
        <v>609</v>
      </c>
      <c r="D279" s="155" t="s">
        <v>380</v>
      </c>
      <c r="E279" s="345"/>
      <c r="F279" s="552">
        <f t="shared" si="97"/>
        <v>230</v>
      </c>
      <c r="G279" s="651"/>
      <c r="H279" s="524">
        <v>230</v>
      </c>
      <c r="I279" s="640"/>
      <c r="J279" s="567"/>
      <c r="K279" s="567"/>
      <c r="L279" s="546"/>
      <c r="M279" s="545"/>
      <c r="N279" s="511"/>
      <c r="O279" s="531"/>
      <c r="P279" s="491"/>
      <c r="Q279" s="521"/>
      <c r="R279" s="554">
        <f t="shared" si="101"/>
        <v>0</v>
      </c>
      <c r="S279" s="489">
        <f t="shared" si="105"/>
        <v>230</v>
      </c>
      <c r="T279" s="524">
        <f t="shared" si="106"/>
        <v>0</v>
      </c>
      <c r="U279" s="524">
        <f t="shared" si="107"/>
        <v>230</v>
      </c>
      <c r="V279" s="491">
        <f t="shared" si="108"/>
        <v>0</v>
      </c>
    </row>
    <row r="280" spans="1:22" s="11" customFormat="1" ht="26.25" customHeight="1">
      <c r="A280" s="14"/>
      <c r="B280" s="614" t="s">
        <v>922</v>
      </c>
      <c r="C280" s="9" t="s">
        <v>609</v>
      </c>
      <c r="D280" s="155" t="s">
        <v>380</v>
      </c>
      <c r="E280" s="345"/>
      <c r="F280" s="552">
        <f t="shared" si="97"/>
        <v>300</v>
      </c>
      <c r="G280" s="651"/>
      <c r="H280" s="524">
        <v>300</v>
      </c>
      <c r="I280" s="640"/>
      <c r="J280" s="567"/>
      <c r="K280" s="567"/>
      <c r="L280" s="546"/>
      <c r="M280" s="545"/>
      <c r="N280" s="511"/>
      <c r="O280" s="531"/>
      <c r="P280" s="491"/>
      <c r="Q280" s="521"/>
      <c r="R280" s="554">
        <f t="shared" si="101"/>
        <v>0</v>
      </c>
      <c r="S280" s="489">
        <f t="shared" si="105"/>
        <v>300</v>
      </c>
      <c r="T280" s="524">
        <f t="shared" si="106"/>
        <v>0</v>
      </c>
      <c r="U280" s="524">
        <f t="shared" si="107"/>
        <v>300</v>
      </c>
      <c r="V280" s="491">
        <f t="shared" si="108"/>
        <v>0</v>
      </c>
    </row>
    <row r="281" spans="1:22" s="11" customFormat="1" ht="27" customHeight="1">
      <c r="A281" s="14"/>
      <c r="B281" s="572" t="s">
        <v>850</v>
      </c>
      <c r="C281" s="9" t="s">
        <v>609</v>
      </c>
      <c r="D281" s="155" t="s">
        <v>380</v>
      </c>
      <c r="E281" s="345"/>
      <c r="F281" s="552">
        <f t="shared" si="97"/>
        <v>386</v>
      </c>
      <c r="G281" s="651"/>
      <c r="H281" s="524">
        <v>386</v>
      </c>
      <c r="I281" s="640"/>
      <c r="J281" s="567"/>
      <c r="K281" s="567"/>
      <c r="L281" s="546"/>
      <c r="M281" s="545"/>
      <c r="N281" s="511"/>
      <c r="O281" s="531"/>
      <c r="P281" s="491"/>
      <c r="Q281" s="521"/>
      <c r="R281" s="568">
        <f t="shared" si="101"/>
        <v>0</v>
      </c>
      <c r="S281" s="489">
        <f t="shared" si="105"/>
        <v>386</v>
      </c>
      <c r="T281" s="524">
        <f t="shared" si="106"/>
        <v>0</v>
      </c>
      <c r="U281" s="524">
        <f t="shared" si="107"/>
        <v>386</v>
      </c>
      <c r="V281" s="491">
        <f t="shared" si="108"/>
        <v>0</v>
      </c>
    </row>
    <row r="282" spans="1:22" s="11" customFormat="1" ht="22.5" customHeight="1">
      <c r="A282" s="14"/>
      <c r="B282" s="572" t="s">
        <v>541</v>
      </c>
      <c r="C282" s="9" t="s">
        <v>609</v>
      </c>
      <c r="D282" s="155" t="s">
        <v>380</v>
      </c>
      <c r="E282" s="345"/>
      <c r="F282" s="552"/>
      <c r="G282" s="651">
        <v>10</v>
      </c>
      <c r="H282" s="524"/>
      <c r="I282" s="640"/>
      <c r="J282" s="567"/>
      <c r="K282" s="567"/>
      <c r="L282" s="546"/>
      <c r="M282" s="545"/>
      <c r="N282" s="511"/>
      <c r="O282" s="531"/>
      <c r="P282" s="491"/>
      <c r="Q282" s="521"/>
      <c r="R282" s="568"/>
      <c r="S282" s="489">
        <f>SUM(T282:V282)</f>
        <v>10</v>
      </c>
      <c r="T282" s="524">
        <f>SUM(G282+J282+K282+L282+M282)</f>
        <v>10</v>
      </c>
      <c r="U282" s="524"/>
      <c r="V282" s="491">
        <f t="shared" si="108"/>
        <v>0</v>
      </c>
    </row>
    <row r="283" spans="1:22" s="11" customFormat="1" ht="25.5" customHeight="1">
      <c r="A283" s="14"/>
      <c r="B283" s="572" t="s">
        <v>550</v>
      </c>
      <c r="C283" s="9" t="s">
        <v>609</v>
      </c>
      <c r="D283" s="155" t="s">
        <v>380</v>
      </c>
      <c r="E283" s="345"/>
      <c r="F283" s="552">
        <f t="shared" si="97"/>
        <v>348</v>
      </c>
      <c r="G283" s="651">
        <v>348</v>
      </c>
      <c r="H283" s="524"/>
      <c r="I283" s="640"/>
      <c r="J283" s="567"/>
      <c r="K283" s="555"/>
      <c r="L283" s="524"/>
      <c r="M283" s="525"/>
      <c r="N283" s="511"/>
      <c r="O283" s="531"/>
      <c r="P283" s="491"/>
      <c r="Q283" s="521">
        <v>500</v>
      </c>
      <c r="R283" s="568">
        <f t="shared" si="101"/>
        <v>500</v>
      </c>
      <c r="S283" s="489">
        <f>SUM(T283:V283)</f>
        <v>848</v>
      </c>
      <c r="T283" s="524">
        <f>SUM(G283+J283+K283+L283+M283)</f>
        <v>348</v>
      </c>
      <c r="U283" s="524"/>
      <c r="V283" s="491">
        <f t="shared" si="108"/>
        <v>500</v>
      </c>
    </row>
    <row r="284" spans="1:22" s="11" customFormat="1" ht="25.5" customHeight="1">
      <c r="A284" s="14" t="s">
        <v>319</v>
      </c>
      <c r="B284" s="576" t="s">
        <v>325</v>
      </c>
      <c r="C284" s="144" t="s">
        <v>609</v>
      </c>
      <c r="D284" s="164" t="s">
        <v>398</v>
      </c>
      <c r="E284" s="350">
        <f>SUM(E285+E287+E288)</f>
        <v>73523</v>
      </c>
      <c r="F284" s="664">
        <f t="shared" si="97"/>
        <v>77754.9</v>
      </c>
      <c r="G284" s="665">
        <f aca="true" t="shared" si="109" ref="G284:O284">SUM(G285+G286+G287+G288)</f>
        <v>0</v>
      </c>
      <c r="H284" s="665">
        <f t="shared" si="109"/>
        <v>77754.9</v>
      </c>
      <c r="I284" s="499">
        <f t="shared" si="109"/>
        <v>0</v>
      </c>
      <c r="J284" s="666">
        <f t="shared" si="109"/>
        <v>0</v>
      </c>
      <c r="K284" s="667">
        <f>SUM(K285+K286+K287+K288)</f>
        <v>0</v>
      </c>
      <c r="L284" s="668">
        <f t="shared" si="109"/>
        <v>0</v>
      </c>
      <c r="M284" s="636">
        <f t="shared" si="109"/>
        <v>0</v>
      </c>
      <c r="N284" s="469">
        <f t="shared" si="109"/>
        <v>-6338</v>
      </c>
      <c r="O284" s="474">
        <f t="shared" si="109"/>
        <v>0</v>
      </c>
      <c r="P284" s="471">
        <f>SUM(P285+P286+P287+P288)</f>
        <v>0</v>
      </c>
      <c r="Q284" s="473">
        <f aca="true" t="shared" si="110" ref="Q284:V284">SUM(Q285+Q286+Q287+Q288)</f>
        <v>0</v>
      </c>
      <c r="R284" s="534">
        <f t="shared" si="110"/>
        <v>-6338</v>
      </c>
      <c r="S284" s="550">
        <f t="shared" si="110"/>
        <v>71416.9</v>
      </c>
      <c r="T284" s="470">
        <f t="shared" si="110"/>
        <v>0</v>
      </c>
      <c r="U284" s="470">
        <f t="shared" si="110"/>
        <v>71416.9</v>
      </c>
      <c r="V284" s="471">
        <f t="shared" si="110"/>
        <v>0</v>
      </c>
    </row>
    <row r="285" spans="1:22" s="11" customFormat="1" ht="37.5" customHeight="1">
      <c r="A285" s="14"/>
      <c r="B285" s="572" t="s">
        <v>185</v>
      </c>
      <c r="C285" s="9" t="s">
        <v>609</v>
      </c>
      <c r="D285" s="163" t="s">
        <v>398</v>
      </c>
      <c r="E285" s="351">
        <v>1236.2</v>
      </c>
      <c r="F285" s="552">
        <f t="shared" si="97"/>
        <v>576.9</v>
      </c>
      <c r="G285" s="669"/>
      <c r="H285" s="509">
        <v>576.9</v>
      </c>
      <c r="I285" s="670"/>
      <c r="J285" s="671"/>
      <c r="K285" s="671"/>
      <c r="L285" s="490"/>
      <c r="M285" s="542"/>
      <c r="N285" s="511"/>
      <c r="O285" s="531"/>
      <c r="P285" s="491"/>
      <c r="Q285" s="526"/>
      <c r="R285" s="488">
        <f t="shared" si="101"/>
        <v>0</v>
      </c>
      <c r="S285" s="489">
        <f aca="true" t="shared" si="111" ref="S285:S291">SUM(T285:V285)</f>
        <v>576.9</v>
      </c>
      <c r="T285" s="524">
        <f aca="true" t="shared" si="112" ref="T285:T291">SUM(G285+J285+K285+L285+M285)</f>
        <v>0</v>
      </c>
      <c r="U285" s="524">
        <f aca="true" t="shared" si="113" ref="U285:U292">SUM(H285+N285+O285+P285)</f>
        <v>576.9</v>
      </c>
      <c r="V285" s="491">
        <f aca="true" t="shared" si="114" ref="V285:V292">SUM(I285+Q285)</f>
        <v>0</v>
      </c>
    </row>
    <row r="286" spans="1:22" s="11" customFormat="1" ht="59.25" customHeight="1">
      <c r="A286" s="14"/>
      <c r="B286" s="572" t="s">
        <v>435</v>
      </c>
      <c r="C286" s="9" t="s">
        <v>609</v>
      </c>
      <c r="D286" s="163" t="s">
        <v>398</v>
      </c>
      <c r="E286" s="351"/>
      <c r="F286" s="552">
        <f t="shared" si="97"/>
        <v>3917.9</v>
      </c>
      <c r="G286" s="669"/>
      <c r="H286" s="509">
        <v>3917.9</v>
      </c>
      <c r="I286" s="670"/>
      <c r="J286" s="555"/>
      <c r="K286" s="555"/>
      <c r="L286" s="524"/>
      <c r="M286" s="525"/>
      <c r="N286" s="511"/>
      <c r="O286" s="531"/>
      <c r="P286" s="491"/>
      <c r="Q286" s="530"/>
      <c r="R286" s="488">
        <f t="shared" si="101"/>
        <v>0</v>
      </c>
      <c r="S286" s="489">
        <f t="shared" si="111"/>
        <v>3917.9</v>
      </c>
      <c r="T286" s="524">
        <f t="shared" si="112"/>
        <v>0</v>
      </c>
      <c r="U286" s="524">
        <f t="shared" si="113"/>
        <v>3917.9</v>
      </c>
      <c r="V286" s="491">
        <f t="shared" si="114"/>
        <v>0</v>
      </c>
    </row>
    <row r="287" spans="1:22" s="11" customFormat="1" ht="41.25" customHeight="1">
      <c r="A287" s="14"/>
      <c r="B287" s="572" t="s">
        <v>188</v>
      </c>
      <c r="C287" s="9" t="s">
        <v>609</v>
      </c>
      <c r="D287" s="163" t="s">
        <v>398</v>
      </c>
      <c r="E287" s="351">
        <v>53788.8</v>
      </c>
      <c r="F287" s="552">
        <f t="shared" si="97"/>
        <v>54448.1</v>
      </c>
      <c r="G287" s="672"/>
      <c r="H287" s="509">
        <v>54448.1</v>
      </c>
      <c r="I287" s="670"/>
      <c r="J287" s="555"/>
      <c r="K287" s="555"/>
      <c r="L287" s="524"/>
      <c r="M287" s="525"/>
      <c r="N287" s="511"/>
      <c r="O287" s="531"/>
      <c r="P287" s="491"/>
      <c r="Q287" s="530"/>
      <c r="R287" s="488">
        <f t="shared" si="101"/>
        <v>0</v>
      </c>
      <c r="S287" s="489">
        <f t="shared" si="111"/>
        <v>54448.1</v>
      </c>
      <c r="T287" s="490">
        <f t="shared" si="112"/>
        <v>0</v>
      </c>
      <c r="U287" s="490">
        <f t="shared" si="113"/>
        <v>54448.1</v>
      </c>
      <c r="V287" s="491">
        <f t="shared" si="114"/>
        <v>0</v>
      </c>
    </row>
    <row r="288" spans="1:22" s="11" customFormat="1" ht="38.25" customHeight="1">
      <c r="A288" s="14"/>
      <c r="B288" s="572" t="s">
        <v>848</v>
      </c>
      <c r="C288" s="9" t="s">
        <v>609</v>
      </c>
      <c r="D288" s="163" t="s">
        <v>398</v>
      </c>
      <c r="E288" s="351">
        <v>18498</v>
      </c>
      <c r="F288" s="552">
        <f t="shared" si="97"/>
        <v>18812</v>
      </c>
      <c r="G288" s="672"/>
      <c r="H288" s="509">
        <v>18812</v>
      </c>
      <c r="I288" s="670"/>
      <c r="J288" s="555"/>
      <c r="K288" s="555"/>
      <c r="L288" s="524"/>
      <c r="M288" s="525"/>
      <c r="N288" s="511">
        <v>-6338</v>
      </c>
      <c r="O288" s="531"/>
      <c r="P288" s="491"/>
      <c r="Q288" s="530"/>
      <c r="R288" s="488">
        <f t="shared" si="101"/>
        <v>-6338</v>
      </c>
      <c r="S288" s="489">
        <f t="shared" si="111"/>
        <v>12474</v>
      </c>
      <c r="T288" s="490">
        <f t="shared" si="112"/>
        <v>0</v>
      </c>
      <c r="U288" s="490">
        <f t="shared" si="113"/>
        <v>12474</v>
      </c>
      <c r="V288" s="491">
        <f t="shared" si="114"/>
        <v>0</v>
      </c>
    </row>
    <row r="289" spans="1:22" s="17" customFormat="1" ht="32.25" customHeight="1">
      <c r="A289" s="262" t="s">
        <v>320</v>
      </c>
      <c r="B289" s="574" t="s">
        <v>671</v>
      </c>
      <c r="C289" s="144" t="s">
        <v>609</v>
      </c>
      <c r="D289" s="162" t="s">
        <v>402</v>
      </c>
      <c r="E289" s="347">
        <f>SUM(E291)</f>
        <v>9680.9</v>
      </c>
      <c r="F289" s="469">
        <f t="shared" si="97"/>
        <v>9680.9</v>
      </c>
      <c r="G289" s="470">
        <f aca="true" t="shared" si="115" ref="G289:Q289">SUM(G290:G291)</f>
        <v>0</v>
      </c>
      <c r="H289" s="470">
        <f t="shared" si="115"/>
        <v>9680.9</v>
      </c>
      <c r="I289" s="471">
        <f t="shared" si="115"/>
        <v>0</v>
      </c>
      <c r="J289" s="472">
        <f t="shared" si="115"/>
        <v>0</v>
      </c>
      <c r="K289" s="550">
        <f t="shared" si="115"/>
        <v>0</v>
      </c>
      <c r="L289" s="470">
        <f t="shared" si="115"/>
        <v>0</v>
      </c>
      <c r="M289" s="472">
        <f t="shared" si="115"/>
        <v>0</v>
      </c>
      <c r="N289" s="469">
        <f t="shared" si="115"/>
        <v>0</v>
      </c>
      <c r="O289" s="474">
        <f t="shared" si="115"/>
        <v>0</v>
      </c>
      <c r="P289" s="471">
        <f t="shared" si="115"/>
        <v>0</v>
      </c>
      <c r="Q289" s="473">
        <f t="shared" si="115"/>
        <v>0</v>
      </c>
      <c r="R289" s="488">
        <f t="shared" si="101"/>
        <v>0</v>
      </c>
      <c r="S289" s="476">
        <f t="shared" si="111"/>
        <v>9680.9</v>
      </c>
      <c r="T289" s="498">
        <f t="shared" si="112"/>
        <v>0</v>
      </c>
      <c r="U289" s="498">
        <f t="shared" si="113"/>
        <v>9680.9</v>
      </c>
      <c r="V289" s="499">
        <f t="shared" si="114"/>
        <v>0</v>
      </c>
    </row>
    <row r="290" spans="1:22" s="11" customFormat="1" ht="37.5" customHeight="1" hidden="1">
      <c r="A290" s="8"/>
      <c r="B290" s="577" t="s">
        <v>623</v>
      </c>
      <c r="C290" s="9" t="s">
        <v>609</v>
      </c>
      <c r="D290" s="159" t="s">
        <v>402</v>
      </c>
      <c r="E290" s="346"/>
      <c r="F290" s="552">
        <f t="shared" si="97"/>
        <v>0</v>
      </c>
      <c r="G290" s="479"/>
      <c r="H290" s="509"/>
      <c r="I290" s="510"/>
      <c r="J290" s="555"/>
      <c r="K290" s="555"/>
      <c r="L290" s="524"/>
      <c r="M290" s="525"/>
      <c r="N290" s="511"/>
      <c r="O290" s="531"/>
      <c r="P290" s="491"/>
      <c r="Q290" s="530"/>
      <c r="R290" s="488">
        <f t="shared" si="101"/>
        <v>0</v>
      </c>
      <c r="S290" s="489">
        <f t="shared" si="111"/>
        <v>0</v>
      </c>
      <c r="T290" s="490">
        <f t="shared" si="112"/>
        <v>0</v>
      </c>
      <c r="U290" s="490">
        <f t="shared" si="113"/>
        <v>0</v>
      </c>
      <c r="V290" s="491">
        <f t="shared" si="114"/>
        <v>0</v>
      </c>
    </row>
    <row r="291" spans="1:22" s="11" customFormat="1" ht="32.25" customHeight="1" thickBot="1">
      <c r="A291" s="8"/>
      <c r="B291" s="572" t="s">
        <v>675</v>
      </c>
      <c r="C291" s="9" t="s">
        <v>374</v>
      </c>
      <c r="D291" s="179" t="s">
        <v>577</v>
      </c>
      <c r="E291" s="345">
        <v>9680.9</v>
      </c>
      <c r="F291" s="552">
        <f>SUM(G291:I291)</f>
        <v>9680.9</v>
      </c>
      <c r="G291" s="479"/>
      <c r="H291" s="509">
        <v>9680.9</v>
      </c>
      <c r="I291" s="510"/>
      <c r="J291" s="673"/>
      <c r="K291" s="673"/>
      <c r="L291" s="674"/>
      <c r="M291" s="675"/>
      <c r="N291" s="556"/>
      <c r="O291" s="535"/>
      <c r="P291" s="676"/>
      <c r="Q291" s="521"/>
      <c r="R291" s="488">
        <f t="shared" si="101"/>
        <v>0</v>
      </c>
      <c r="S291" s="677">
        <f t="shared" si="111"/>
        <v>9680.9</v>
      </c>
      <c r="T291" s="678">
        <f t="shared" si="112"/>
        <v>0</v>
      </c>
      <c r="U291" s="678">
        <f t="shared" si="113"/>
        <v>9680.9</v>
      </c>
      <c r="V291" s="676">
        <f t="shared" si="114"/>
        <v>0</v>
      </c>
    </row>
    <row r="292" spans="1:24" s="17" customFormat="1" ht="35.25" customHeight="1" thickBot="1">
      <c r="A292" s="24"/>
      <c r="B292" s="681" t="s">
        <v>624</v>
      </c>
      <c r="C292" s="681"/>
      <c r="D292" s="684"/>
      <c r="E292" s="352">
        <f>SUM(E8+E44+E56+E88+E128+E214+E234+E259)</f>
        <v>2507045.8000000003</v>
      </c>
      <c r="F292" s="352">
        <f aca="true" t="shared" si="116" ref="F292:K292">SUM(F8+F44+F56+F88+F128+F214+F259+F234)</f>
        <v>3104044.4</v>
      </c>
      <c r="G292" s="353">
        <f t="shared" si="116"/>
        <v>1781918.1</v>
      </c>
      <c r="H292" s="353">
        <f t="shared" si="116"/>
        <v>1194923.6</v>
      </c>
      <c r="I292" s="354">
        <f t="shared" si="116"/>
        <v>127202.70000000001</v>
      </c>
      <c r="J292" s="355" t="e">
        <f t="shared" si="116"/>
        <v>#REF!</v>
      </c>
      <c r="K292" s="879">
        <f t="shared" si="116"/>
        <v>5766.400000000001</v>
      </c>
      <c r="L292" s="353">
        <f aca="true" t="shared" si="117" ref="L292:Q292">SUM(L8+L44+L56+L88+L128+L214+L259+L234)</f>
        <v>22548.5</v>
      </c>
      <c r="M292" s="356">
        <f t="shared" si="117"/>
        <v>0</v>
      </c>
      <c r="N292" s="352">
        <f>SUM(N8+N44+N56+N88+N128+N214+N259+N234+N117)</f>
        <v>202428.2</v>
      </c>
      <c r="O292" s="352">
        <f t="shared" si="117"/>
        <v>0</v>
      </c>
      <c r="P292" s="352">
        <f t="shared" si="117"/>
        <v>0</v>
      </c>
      <c r="Q292" s="352">
        <f t="shared" si="117"/>
        <v>-2096.6</v>
      </c>
      <c r="R292" s="879">
        <f>SUM(R8+R44+R56+R88+R128+R214+R259+R234+R117)</f>
        <v>228646.49999999997</v>
      </c>
      <c r="S292" s="352">
        <f>SUM(T292:V292)</f>
        <v>3332690.9</v>
      </c>
      <c r="T292" s="353">
        <f>SUM(G292+K292+L292+M292)</f>
        <v>1810233</v>
      </c>
      <c r="U292" s="353">
        <f t="shared" si="113"/>
        <v>1397351.8</v>
      </c>
      <c r="V292" s="354">
        <f t="shared" si="114"/>
        <v>125106.1</v>
      </c>
      <c r="X292" s="178"/>
    </row>
    <row r="293" spans="1:22" s="17" customFormat="1" ht="30" customHeight="1" hidden="1">
      <c r="A293" s="21"/>
      <c r="B293" s="57"/>
      <c r="C293" s="267"/>
      <c r="D293" s="267"/>
      <c r="E293" s="268"/>
      <c r="F293" s="268"/>
      <c r="G293" s="268"/>
      <c r="H293" s="268"/>
      <c r="I293" s="268"/>
      <c r="J293" s="268"/>
      <c r="K293" s="268"/>
      <c r="L293" s="268"/>
      <c r="M293" s="268"/>
      <c r="N293" s="268"/>
      <c r="O293" s="268"/>
      <c r="P293" s="268"/>
      <c r="Q293" s="268"/>
      <c r="R293" s="268"/>
      <c r="S293" s="268"/>
      <c r="T293" s="268"/>
      <c r="U293" s="268"/>
      <c r="V293" s="268"/>
    </row>
    <row r="294" spans="1:22" s="181" customFormat="1" ht="55.5" customHeight="1">
      <c r="A294" s="180"/>
      <c r="B294" s="1134" t="s">
        <v>140</v>
      </c>
      <c r="C294" s="1135"/>
      <c r="D294" s="419"/>
      <c r="E294" s="415"/>
      <c r="F294" s="422"/>
      <c r="G294" s="1132" t="s">
        <v>966</v>
      </c>
      <c r="H294" s="1133"/>
      <c r="I294" s="275"/>
      <c r="J294" s="420"/>
      <c r="K294" s="420"/>
      <c r="L294" s="275"/>
      <c r="M294" s="275"/>
      <c r="N294" s="420"/>
      <c r="O294" s="420"/>
      <c r="P294" s="420"/>
      <c r="Q294" s="420"/>
      <c r="R294" s="275"/>
      <c r="S294" s="275"/>
      <c r="T294" s="420"/>
      <c r="U294" s="420"/>
      <c r="V294" s="420"/>
    </row>
    <row r="295" spans="1:19" s="7" customFormat="1" ht="17.25" customHeight="1">
      <c r="A295" s="25"/>
      <c r="B295" s="28"/>
      <c r="C295" s="5"/>
      <c r="D295" s="4"/>
      <c r="E295" s="4"/>
      <c r="F295" s="95"/>
      <c r="G295" s="425"/>
      <c r="H295" s="95"/>
      <c r="I295" s="95"/>
      <c r="S295" s="177"/>
    </row>
    <row r="296" spans="1:19" s="7" customFormat="1" ht="23.25" customHeight="1">
      <c r="A296" s="25"/>
      <c r="B296" s="1130" t="s">
        <v>1</v>
      </c>
      <c r="C296" s="1131"/>
      <c r="D296" s="4"/>
      <c r="E296" s="4"/>
      <c r="F296" s="269"/>
      <c r="G296" s="426" t="s">
        <v>2</v>
      </c>
      <c r="H296" s="68"/>
      <c r="I296" s="68"/>
      <c r="L296" s="177"/>
      <c r="S296" s="177"/>
    </row>
    <row r="297" spans="1:18" s="7" customFormat="1" ht="18.75">
      <c r="A297" s="25"/>
      <c r="B297" s="333"/>
      <c r="C297" s="26"/>
      <c r="D297" s="26"/>
      <c r="E297" s="26"/>
      <c r="F297" s="18"/>
      <c r="G297" s="28"/>
      <c r="H297" s="28"/>
      <c r="I297" s="28"/>
      <c r="R297" s="455"/>
    </row>
    <row r="298" spans="1:19" s="7" customFormat="1" ht="18.75">
      <c r="A298" s="25"/>
      <c r="C298" s="26"/>
      <c r="D298" s="26"/>
      <c r="E298" s="26"/>
      <c r="F298" s="18"/>
      <c r="G298" s="28"/>
      <c r="H298" s="28"/>
      <c r="I298" s="28"/>
      <c r="S298" s="177"/>
    </row>
    <row r="299" spans="1:9" s="7" customFormat="1" ht="18.75">
      <c r="A299" s="25"/>
      <c r="C299" s="26"/>
      <c r="D299" s="26"/>
      <c r="E299" s="26"/>
      <c r="F299" s="18"/>
      <c r="G299" s="28"/>
      <c r="H299" s="28"/>
      <c r="I299" s="28"/>
    </row>
    <row r="300" spans="1:9" s="7" customFormat="1" ht="11.25" customHeight="1">
      <c r="A300" s="25"/>
      <c r="C300" s="26"/>
      <c r="D300" s="26"/>
      <c r="E300" s="26"/>
      <c r="F300" s="18"/>
      <c r="G300" s="28"/>
      <c r="H300" s="28"/>
      <c r="I300" s="28"/>
    </row>
    <row r="301" spans="1:9" s="7" customFormat="1" ht="18.75" hidden="1">
      <c r="A301" s="25"/>
      <c r="C301" s="26"/>
      <c r="D301" s="26"/>
      <c r="E301" s="26"/>
      <c r="F301" s="18"/>
      <c r="G301" s="28"/>
      <c r="H301" s="28"/>
      <c r="I301" s="28"/>
    </row>
    <row r="302" spans="1:9" s="7" customFormat="1" ht="18.75" hidden="1">
      <c r="A302" s="25"/>
      <c r="C302" s="26"/>
      <c r="D302" s="26"/>
      <c r="E302" s="26"/>
      <c r="F302" s="18"/>
      <c r="G302" s="28"/>
      <c r="H302" s="28"/>
      <c r="I302" s="28"/>
    </row>
    <row r="303" spans="1:9" s="7" customFormat="1" ht="18.75" hidden="1">
      <c r="A303" s="25"/>
      <c r="C303" s="26"/>
      <c r="D303" s="26"/>
      <c r="E303" s="26"/>
      <c r="F303" s="18"/>
      <c r="G303" s="28"/>
      <c r="H303" s="28"/>
      <c r="I303" s="28"/>
    </row>
    <row r="304" spans="1:9" s="7" customFormat="1" ht="18.75">
      <c r="A304" s="25"/>
      <c r="C304" s="26"/>
      <c r="D304" s="26"/>
      <c r="E304" s="26"/>
      <c r="F304" s="18"/>
      <c r="G304" s="28"/>
      <c r="H304" s="28"/>
      <c r="I304" s="28"/>
    </row>
    <row r="305" spans="1:9" s="7" customFormat="1" ht="18.75">
      <c r="A305" s="25"/>
      <c r="C305" s="26"/>
      <c r="D305" s="26"/>
      <c r="E305" s="26"/>
      <c r="F305" s="18"/>
      <c r="G305" s="28"/>
      <c r="H305" s="28"/>
      <c r="I305" s="28"/>
    </row>
    <row r="306" spans="1:9" s="7" customFormat="1" ht="18.75">
      <c r="A306" s="25"/>
      <c r="C306" s="26"/>
      <c r="D306" s="26"/>
      <c r="E306" s="26"/>
      <c r="F306" s="18"/>
      <c r="G306" s="28"/>
      <c r="H306" s="28"/>
      <c r="I306" s="28"/>
    </row>
    <row r="307" spans="1:9" s="7" customFormat="1" ht="18.75">
      <c r="A307" s="25"/>
      <c r="C307" s="26"/>
      <c r="D307" s="26"/>
      <c r="E307" s="26"/>
      <c r="F307" s="18"/>
      <c r="G307" s="28"/>
      <c r="H307" s="28"/>
      <c r="I307" s="28"/>
    </row>
    <row r="308" spans="1:9" s="7" customFormat="1" ht="18.75">
      <c r="A308" s="25"/>
      <c r="C308" s="26"/>
      <c r="D308" s="26"/>
      <c r="E308" s="26"/>
      <c r="F308" s="18"/>
      <c r="G308" s="28"/>
      <c r="H308" s="28"/>
      <c r="I308" s="28"/>
    </row>
    <row r="309" spans="1:9" s="7" customFormat="1" ht="18.75">
      <c r="A309" s="25"/>
      <c r="C309" s="26"/>
      <c r="D309" s="26"/>
      <c r="E309" s="26"/>
      <c r="F309" s="18"/>
      <c r="G309" s="28"/>
      <c r="H309" s="28"/>
      <c r="I309" s="28"/>
    </row>
    <row r="310" spans="1:9" s="7" customFormat="1" ht="18.75">
      <c r="A310" s="25"/>
      <c r="C310" s="26"/>
      <c r="D310" s="26"/>
      <c r="E310" s="26"/>
      <c r="F310" s="18"/>
      <c r="G310" s="28"/>
      <c r="H310" s="28"/>
      <c r="I310" s="28"/>
    </row>
    <row r="311" spans="1:9" s="7" customFormat="1" ht="18.75">
      <c r="A311" s="25"/>
      <c r="C311" s="26"/>
      <c r="D311" s="26"/>
      <c r="E311" s="26"/>
      <c r="F311" s="18"/>
      <c r="G311" s="28"/>
      <c r="H311" s="28"/>
      <c r="I311" s="28"/>
    </row>
    <row r="312" spans="1:9" s="7" customFormat="1" ht="18.75">
      <c r="A312" s="25"/>
      <c r="C312" s="26"/>
      <c r="D312" s="26"/>
      <c r="E312" s="26"/>
      <c r="F312" s="18"/>
      <c r="G312" s="28"/>
      <c r="H312" s="28"/>
      <c r="I312" s="28"/>
    </row>
    <row r="313" spans="1:9" s="7" customFormat="1" ht="18.75">
      <c r="A313" s="25"/>
      <c r="C313" s="26"/>
      <c r="D313" s="26"/>
      <c r="E313" s="26"/>
      <c r="F313" s="18"/>
      <c r="G313" s="28"/>
      <c r="H313" s="28"/>
      <c r="I313" s="28"/>
    </row>
    <row r="314" spans="1:9" s="7" customFormat="1" ht="18.75">
      <c r="A314" s="25"/>
      <c r="C314" s="26"/>
      <c r="D314" s="26"/>
      <c r="E314" s="26"/>
      <c r="F314" s="18"/>
      <c r="G314" s="28"/>
      <c r="H314" s="28"/>
      <c r="I314" s="28"/>
    </row>
    <row r="315" spans="1:9" s="7" customFormat="1" ht="18.75">
      <c r="A315" s="25"/>
      <c r="C315" s="26"/>
      <c r="D315" s="26"/>
      <c r="E315" s="26"/>
      <c r="F315" s="18"/>
      <c r="G315" s="28"/>
      <c r="H315" s="28"/>
      <c r="I315" s="28"/>
    </row>
    <row r="316" spans="1:9" s="7" customFormat="1" ht="18.75">
      <c r="A316" s="25"/>
      <c r="C316" s="26"/>
      <c r="D316" s="26"/>
      <c r="E316" s="26"/>
      <c r="F316" s="18"/>
      <c r="G316" s="28"/>
      <c r="H316" s="28"/>
      <c r="I316" s="28"/>
    </row>
    <row r="317" spans="1:9" s="7" customFormat="1" ht="18.75">
      <c r="A317" s="25"/>
      <c r="C317" s="26"/>
      <c r="D317" s="26"/>
      <c r="E317" s="26"/>
      <c r="F317" s="18"/>
      <c r="G317" s="28"/>
      <c r="H317" s="28"/>
      <c r="I317" s="28"/>
    </row>
    <row r="318" spans="1:9" s="7" customFormat="1" ht="18.75">
      <c r="A318" s="25"/>
      <c r="C318" s="26"/>
      <c r="D318" s="26"/>
      <c r="E318" s="26"/>
      <c r="F318" s="18"/>
      <c r="G318" s="28"/>
      <c r="H318" s="28"/>
      <c r="I318" s="28"/>
    </row>
    <row r="319" spans="1:9" s="7" customFormat="1" ht="18.75">
      <c r="A319" s="25"/>
      <c r="C319" s="26"/>
      <c r="D319" s="26"/>
      <c r="E319" s="26"/>
      <c r="F319" s="18"/>
      <c r="G319" s="28"/>
      <c r="H319" s="28"/>
      <c r="I319" s="28"/>
    </row>
    <row r="320" spans="1:9" s="7" customFormat="1" ht="18.75">
      <c r="A320" s="25"/>
      <c r="C320" s="26"/>
      <c r="D320" s="26"/>
      <c r="E320" s="26"/>
      <c r="F320" s="18"/>
      <c r="G320" s="28"/>
      <c r="H320" s="28"/>
      <c r="I320" s="28"/>
    </row>
    <row r="321" spans="1:9" s="7" customFormat="1" ht="18.75">
      <c r="A321" s="25"/>
      <c r="C321" s="26"/>
      <c r="D321" s="26"/>
      <c r="E321" s="26"/>
      <c r="F321" s="18"/>
      <c r="G321" s="28"/>
      <c r="H321" s="28"/>
      <c r="I321" s="28"/>
    </row>
    <row r="322" spans="1:9" s="7" customFormat="1" ht="18.75">
      <c r="A322" s="25"/>
      <c r="C322" s="26"/>
      <c r="D322" s="26"/>
      <c r="E322" s="26"/>
      <c r="F322" s="18"/>
      <c r="G322" s="28"/>
      <c r="H322" s="28"/>
      <c r="I322" s="28"/>
    </row>
    <row r="323" spans="1:9" s="7" customFormat="1" ht="18.75">
      <c r="A323" s="25"/>
      <c r="C323" s="26"/>
      <c r="D323" s="26"/>
      <c r="E323" s="26"/>
      <c r="F323" s="18"/>
      <c r="G323" s="28"/>
      <c r="H323" s="28"/>
      <c r="I323" s="28"/>
    </row>
    <row r="324" spans="1:9" s="7" customFormat="1" ht="18.75">
      <c r="A324" s="25"/>
      <c r="C324" s="26"/>
      <c r="D324" s="26"/>
      <c r="E324" s="26"/>
      <c r="F324" s="18"/>
      <c r="G324" s="28"/>
      <c r="H324" s="28"/>
      <c r="I324" s="28"/>
    </row>
    <row r="325" spans="1:9" s="7" customFormat="1" ht="18.75">
      <c r="A325" s="25"/>
      <c r="C325" s="26"/>
      <c r="D325" s="26"/>
      <c r="E325" s="26"/>
      <c r="F325" s="18"/>
      <c r="G325" s="28"/>
      <c r="H325" s="28"/>
      <c r="I325" s="28"/>
    </row>
    <row r="326" spans="1:9" s="7" customFormat="1" ht="18.75">
      <c r="A326" s="25"/>
      <c r="C326" s="26"/>
      <c r="D326" s="26"/>
      <c r="E326" s="26"/>
      <c r="F326" s="18"/>
      <c r="G326" s="28"/>
      <c r="H326" s="28"/>
      <c r="I326" s="28"/>
    </row>
    <row r="327" spans="1:9" s="7" customFormat="1" ht="18.75">
      <c r="A327" s="25"/>
      <c r="C327" s="26"/>
      <c r="D327" s="26"/>
      <c r="E327" s="26"/>
      <c r="F327" s="18"/>
      <c r="G327" s="28"/>
      <c r="H327" s="28"/>
      <c r="I327" s="28"/>
    </row>
    <row r="328" spans="6:9" ht="18.75">
      <c r="F328" s="18"/>
      <c r="G328" s="28"/>
      <c r="H328" s="28"/>
      <c r="I328" s="28"/>
    </row>
    <row r="329" spans="6:9" ht="18.75">
      <c r="F329" s="18"/>
      <c r="G329" s="28"/>
      <c r="H329" s="28"/>
      <c r="I329" s="28"/>
    </row>
    <row r="330" spans="6:9" ht="18.75">
      <c r="F330" s="18"/>
      <c r="G330" s="28"/>
      <c r="H330" s="28"/>
      <c r="I330" s="28"/>
    </row>
    <row r="331" spans="6:9" ht="18.75">
      <c r="F331" s="18"/>
      <c r="G331" s="28"/>
      <c r="H331" s="28"/>
      <c r="I331" s="28"/>
    </row>
    <row r="332" spans="6:9" ht="18.75">
      <c r="F332" s="18"/>
      <c r="G332" s="28"/>
      <c r="H332" s="28"/>
      <c r="I332" s="28"/>
    </row>
    <row r="333" spans="6:9" ht="18.75">
      <c r="F333" s="18"/>
      <c r="G333" s="28"/>
      <c r="H333" s="28"/>
      <c r="I333" s="28"/>
    </row>
    <row r="334" spans="6:9" ht="18.75">
      <c r="F334" s="18"/>
      <c r="G334" s="28"/>
      <c r="H334" s="28"/>
      <c r="I334" s="28"/>
    </row>
    <row r="335" spans="6:9" ht="18.75">
      <c r="F335" s="18"/>
      <c r="G335" s="28"/>
      <c r="H335" s="28"/>
      <c r="I335" s="28"/>
    </row>
    <row r="336" spans="6:9" ht="18.75">
      <c r="F336" s="18"/>
      <c r="G336" s="28"/>
      <c r="H336" s="28"/>
      <c r="I336" s="28"/>
    </row>
    <row r="337" spans="6:9" ht="18.75">
      <c r="F337" s="18"/>
      <c r="G337" s="28"/>
      <c r="H337" s="28"/>
      <c r="I337" s="28"/>
    </row>
    <row r="338" spans="6:9" ht="18.75">
      <c r="F338" s="18"/>
      <c r="G338" s="28"/>
      <c r="H338" s="28"/>
      <c r="I338" s="28"/>
    </row>
    <row r="339" spans="6:9" ht="18.75">
      <c r="F339" s="18"/>
      <c r="G339" s="28"/>
      <c r="H339" s="28"/>
      <c r="I339" s="28"/>
    </row>
    <row r="340" spans="6:9" ht="18.75">
      <c r="F340" s="18"/>
      <c r="G340" s="28"/>
      <c r="H340" s="28"/>
      <c r="I340" s="28"/>
    </row>
    <row r="341" spans="6:9" ht="18.75">
      <c r="F341" s="18"/>
      <c r="G341" s="28"/>
      <c r="H341" s="28"/>
      <c r="I341" s="28"/>
    </row>
    <row r="342" spans="6:9" ht="18.75">
      <c r="F342" s="18"/>
      <c r="G342" s="28"/>
      <c r="H342" s="28"/>
      <c r="I342" s="28"/>
    </row>
    <row r="343" spans="6:9" ht="18.75">
      <c r="F343" s="18"/>
      <c r="G343" s="28"/>
      <c r="H343" s="28"/>
      <c r="I343" s="28"/>
    </row>
    <row r="344" spans="6:9" ht="18.75">
      <c r="F344" s="18"/>
      <c r="G344" s="28"/>
      <c r="H344" s="28"/>
      <c r="I344" s="28"/>
    </row>
    <row r="345" spans="6:9" ht="18.75">
      <c r="F345" s="18"/>
      <c r="G345" s="28"/>
      <c r="H345" s="28"/>
      <c r="I345" s="28"/>
    </row>
    <row r="346" spans="6:9" ht="18.75">
      <c r="F346" s="18"/>
      <c r="G346" s="28"/>
      <c r="H346" s="28"/>
      <c r="I346" s="28"/>
    </row>
    <row r="347" spans="6:9" ht="18.75">
      <c r="F347" s="18"/>
      <c r="G347" s="28"/>
      <c r="H347" s="28"/>
      <c r="I347" s="28"/>
    </row>
    <row r="348" spans="6:9" ht="18.75">
      <c r="F348" s="18"/>
      <c r="G348" s="28"/>
      <c r="H348" s="28"/>
      <c r="I348" s="28"/>
    </row>
    <row r="349" spans="6:9" ht="18.75">
      <c r="F349" s="18"/>
      <c r="G349" s="28"/>
      <c r="H349" s="28"/>
      <c r="I349" s="28"/>
    </row>
    <row r="350" spans="6:9" ht="18.75">
      <c r="F350" s="18"/>
      <c r="G350" s="28"/>
      <c r="H350" s="28"/>
      <c r="I350" s="28"/>
    </row>
    <row r="351" spans="6:9" ht="18.75">
      <c r="F351" s="18"/>
      <c r="G351" s="28"/>
      <c r="H351" s="28"/>
      <c r="I351" s="28"/>
    </row>
    <row r="352" spans="6:9" ht="18.75">
      <c r="F352" s="18"/>
      <c r="G352" s="28"/>
      <c r="H352" s="28"/>
      <c r="I352" s="28"/>
    </row>
    <row r="353" spans="6:9" ht="18.75">
      <c r="F353" s="18"/>
      <c r="G353" s="28"/>
      <c r="H353" s="28"/>
      <c r="I353" s="28"/>
    </row>
    <row r="354" spans="6:9" ht="18.75">
      <c r="F354" s="18"/>
      <c r="G354" s="28"/>
      <c r="H354" s="28"/>
      <c r="I354" s="28"/>
    </row>
    <row r="355" spans="6:9" ht="18.75">
      <c r="F355" s="18"/>
      <c r="G355" s="28"/>
      <c r="H355" s="28"/>
      <c r="I355" s="28"/>
    </row>
    <row r="356" spans="6:9" ht="18.75">
      <c r="F356" s="18"/>
      <c r="G356" s="28"/>
      <c r="H356" s="28"/>
      <c r="I356" s="28"/>
    </row>
    <row r="357" spans="6:9" ht="18.75">
      <c r="F357" s="18"/>
      <c r="G357" s="28"/>
      <c r="H357" s="28"/>
      <c r="I357" s="28"/>
    </row>
    <row r="358" spans="6:9" ht="18.75">
      <c r="F358" s="18"/>
      <c r="G358" s="28"/>
      <c r="H358" s="28"/>
      <c r="I358" s="28"/>
    </row>
    <row r="359" spans="6:9" ht="18.75">
      <c r="F359" s="18"/>
      <c r="G359" s="28"/>
      <c r="H359" s="28"/>
      <c r="I359" s="28"/>
    </row>
    <row r="360" spans="6:9" ht="18.75">
      <c r="F360" s="18"/>
      <c r="G360" s="28"/>
      <c r="H360" s="28"/>
      <c r="I360" s="28"/>
    </row>
    <row r="361" spans="6:9" ht="18.75">
      <c r="F361" s="18"/>
      <c r="G361" s="28"/>
      <c r="H361" s="28"/>
      <c r="I361" s="28"/>
    </row>
    <row r="362" spans="6:9" ht="18.75">
      <c r="F362" s="18"/>
      <c r="G362" s="28"/>
      <c r="H362" s="28"/>
      <c r="I362" s="28"/>
    </row>
    <row r="363" spans="6:9" ht="18.75">
      <c r="F363" s="18"/>
      <c r="G363" s="28"/>
      <c r="H363" s="28"/>
      <c r="I363" s="28"/>
    </row>
    <row r="364" spans="6:9" ht="18.75">
      <c r="F364" s="18"/>
      <c r="G364" s="28"/>
      <c r="H364" s="28"/>
      <c r="I364" s="28"/>
    </row>
    <row r="365" spans="6:9" ht="18.75">
      <c r="F365" s="18"/>
      <c r="G365" s="28"/>
      <c r="H365" s="28"/>
      <c r="I365" s="28"/>
    </row>
    <row r="366" spans="6:9" ht="18.75">
      <c r="F366" s="18"/>
      <c r="G366" s="28"/>
      <c r="H366" s="28"/>
      <c r="I366" s="28"/>
    </row>
    <row r="367" spans="6:9" ht="18.75">
      <c r="F367" s="18"/>
      <c r="G367" s="28"/>
      <c r="H367" s="28"/>
      <c r="I367" s="28"/>
    </row>
    <row r="368" spans="6:9" ht="18.75">
      <c r="F368" s="18"/>
      <c r="G368" s="28"/>
      <c r="H368" s="28"/>
      <c r="I368" s="28"/>
    </row>
    <row r="369" spans="6:9" ht="18.75">
      <c r="F369" s="18"/>
      <c r="G369" s="28"/>
      <c r="H369" s="28"/>
      <c r="I369" s="28"/>
    </row>
    <row r="370" spans="6:9" ht="18.75">
      <c r="F370" s="18"/>
      <c r="G370" s="28"/>
      <c r="H370" s="28"/>
      <c r="I370" s="28"/>
    </row>
    <row r="371" spans="6:9" ht="18.75">
      <c r="F371" s="18"/>
      <c r="G371" s="28"/>
      <c r="H371" s="28"/>
      <c r="I371" s="28"/>
    </row>
    <row r="372" spans="6:9" ht="18.75">
      <c r="F372" s="18"/>
      <c r="G372" s="28"/>
      <c r="H372" s="28"/>
      <c r="I372" s="28"/>
    </row>
    <row r="373" spans="6:9" ht="18.75">
      <c r="F373" s="18"/>
      <c r="G373" s="28"/>
      <c r="H373" s="28"/>
      <c r="I373" s="28"/>
    </row>
    <row r="374" spans="6:9" ht="18.75">
      <c r="F374" s="18"/>
      <c r="G374" s="28"/>
      <c r="H374" s="28"/>
      <c r="I374" s="28"/>
    </row>
    <row r="375" spans="6:9" ht="18.75">
      <c r="F375" s="18"/>
      <c r="G375" s="28"/>
      <c r="H375" s="28"/>
      <c r="I375" s="28"/>
    </row>
    <row r="376" spans="6:9" ht="18.75">
      <c r="F376" s="18"/>
      <c r="G376" s="28"/>
      <c r="H376" s="28"/>
      <c r="I376" s="28"/>
    </row>
    <row r="377" spans="6:9" ht="18.75">
      <c r="F377" s="18"/>
      <c r="G377" s="28"/>
      <c r="H377" s="28"/>
      <c r="I377" s="28"/>
    </row>
    <row r="378" spans="6:9" ht="18.75">
      <c r="F378" s="18"/>
      <c r="G378" s="28"/>
      <c r="H378" s="28"/>
      <c r="I378" s="28"/>
    </row>
    <row r="379" spans="6:9" ht="18.75">
      <c r="F379" s="18"/>
      <c r="G379" s="28"/>
      <c r="H379" s="28"/>
      <c r="I379" s="28"/>
    </row>
    <row r="380" spans="6:9" ht="18.75">
      <c r="F380" s="18"/>
      <c r="G380" s="28"/>
      <c r="H380" s="28"/>
      <c r="I380" s="28"/>
    </row>
    <row r="381" spans="6:9" ht="18.75">
      <c r="F381" s="18"/>
      <c r="G381" s="28"/>
      <c r="H381" s="28"/>
      <c r="I381" s="28"/>
    </row>
    <row r="382" spans="6:9" ht="18.75">
      <c r="F382" s="18"/>
      <c r="G382" s="28"/>
      <c r="H382" s="28"/>
      <c r="I382" s="28"/>
    </row>
    <row r="383" spans="6:9" ht="18.75">
      <c r="F383" s="18"/>
      <c r="G383" s="28"/>
      <c r="H383" s="28"/>
      <c r="I383" s="28"/>
    </row>
    <row r="384" spans="6:9" ht="18.75">
      <c r="F384" s="18"/>
      <c r="G384" s="28"/>
      <c r="H384" s="28"/>
      <c r="I384" s="28"/>
    </row>
    <row r="385" spans="6:9" ht="18.75">
      <c r="F385" s="18"/>
      <c r="G385" s="28"/>
      <c r="H385" s="28"/>
      <c r="I385" s="28"/>
    </row>
    <row r="386" spans="6:9" ht="18.75">
      <c r="F386" s="18"/>
      <c r="G386" s="28"/>
      <c r="H386" s="28"/>
      <c r="I386" s="28"/>
    </row>
    <row r="387" spans="6:9" ht="18.75">
      <c r="F387" s="18"/>
      <c r="G387" s="28"/>
      <c r="H387" s="28"/>
      <c r="I387" s="28"/>
    </row>
    <row r="388" spans="6:9" ht="18.75">
      <c r="F388" s="18"/>
      <c r="G388" s="28"/>
      <c r="H388" s="28"/>
      <c r="I388" s="28"/>
    </row>
    <row r="389" spans="6:9" ht="18.75">
      <c r="F389" s="18"/>
      <c r="G389" s="28"/>
      <c r="H389" s="28"/>
      <c r="I389" s="28"/>
    </row>
    <row r="390" spans="6:9" ht="18.75">
      <c r="F390" s="18"/>
      <c r="G390" s="28"/>
      <c r="H390" s="28"/>
      <c r="I390" s="28"/>
    </row>
    <row r="391" spans="6:9" ht="18.75">
      <c r="F391" s="18"/>
      <c r="G391" s="28"/>
      <c r="H391" s="28"/>
      <c r="I391" s="28"/>
    </row>
    <row r="392" spans="6:9" ht="18.75">
      <c r="F392" s="18"/>
      <c r="G392" s="28"/>
      <c r="H392" s="28"/>
      <c r="I392" s="28"/>
    </row>
    <row r="393" spans="6:9" ht="18.75">
      <c r="F393" s="18"/>
      <c r="G393" s="28"/>
      <c r="H393" s="28"/>
      <c r="I393" s="28"/>
    </row>
    <row r="394" spans="6:9" ht="18.75">
      <c r="F394" s="18"/>
      <c r="G394" s="28"/>
      <c r="H394" s="28"/>
      <c r="I394" s="28"/>
    </row>
    <row r="395" spans="6:9" ht="18.75">
      <c r="F395" s="18"/>
      <c r="G395" s="28"/>
      <c r="H395" s="28"/>
      <c r="I395" s="28"/>
    </row>
    <row r="396" spans="6:9" ht="18.75">
      <c r="F396" s="18"/>
      <c r="G396" s="28"/>
      <c r="H396" s="28"/>
      <c r="I396" s="28"/>
    </row>
    <row r="397" spans="6:9" ht="18.75">
      <c r="F397" s="18"/>
      <c r="G397" s="28"/>
      <c r="H397" s="28"/>
      <c r="I397" s="28"/>
    </row>
    <row r="398" spans="6:9" ht="18.75">
      <c r="F398" s="18"/>
      <c r="G398" s="28"/>
      <c r="H398" s="28"/>
      <c r="I398" s="28"/>
    </row>
    <row r="399" spans="6:9" ht="18.75">
      <c r="F399" s="18"/>
      <c r="G399" s="28"/>
      <c r="H399" s="28"/>
      <c r="I399" s="28"/>
    </row>
    <row r="400" spans="6:9" ht="18.75">
      <c r="F400" s="18"/>
      <c r="G400" s="28"/>
      <c r="H400" s="28"/>
      <c r="I400" s="28"/>
    </row>
    <row r="401" spans="6:9" ht="18.75">
      <c r="F401" s="18"/>
      <c r="G401" s="28"/>
      <c r="H401" s="28"/>
      <c r="I401" s="28"/>
    </row>
    <row r="402" spans="6:9" ht="18.75">
      <c r="F402" s="18"/>
      <c r="G402" s="28"/>
      <c r="H402" s="28"/>
      <c r="I402" s="28"/>
    </row>
    <row r="403" spans="6:9" ht="18.75">
      <c r="F403" s="18"/>
      <c r="G403" s="28"/>
      <c r="H403" s="28"/>
      <c r="I403" s="28"/>
    </row>
    <row r="404" spans="6:9" ht="18.75">
      <c r="F404" s="18"/>
      <c r="G404" s="28"/>
      <c r="H404" s="28"/>
      <c r="I404" s="28"/>
    </row>
    <row r="405" spans="6:9" ht="18.75">
      <c r="F405" s="18"/>
      <c r="G405" s="28"/>
      <c r="H405" s="28"/>
      <c r="I405" s="28"/>
    </row>
    <row r="406" spans="6:9" ht="18.75">
      <c r="F406" s="18"/>
      <c r="G406" s="28"/>
      <c r="H406" s="28"/>
      <c r="I406" s="28"/>
    </row>
    <row r="407" spans="6:9" ht="18.75">
      <c r="F407" s="18"/>
      <c r="G407" s="28"/>
      <c r="H407" s="28"/>
      <c r="I407" s="28"/>
    </row>
    <row r="408" spans="6:9" ht="18.75">
      <c r="F408" s="18"/>
      <c r="G408" s="28"/>
      <c r="H408" s="28"/>
      <c r="I408" s="28"/>
    </row>
    <row r="409" spans="6:9" ht="18.75">
      <c r="F409" s="18"/>
      <c r="G409" s="28"/>
      <c r="H409" s="28"/>
      <c r="I409" s="28"/>
    </row>
    <row r="410" spans="6:9" ht="18.75">
      <c r="F410" s="18"/>
      <c r="G410" s="28"/>
      <c r="H410" s="28"/>
      <c r="I410" s="28"/>
    </row>
    <row r="411" spans="6:9" ht="18.75">
      <c r="F411" s="18"/>
      <c r="G411" s="28"/>
      <c r="H411" s="28"/>
      <c r="I411" s="28"/>
    </row>
    <row r="412" spans="6:9" ht="18.75">
      <c r="F412" s="18"/>
      <c r="G412" s="28"/>
      <c r="H412" s="28"/>
      <c r="I412" s="28"/>
    </row>
    <row r="413" spans="6:9" ht="18.75">
      <c r="F413" s="18"/>
      <c r="G413" s="28"/>
      <c r="H413" s="28"/>
      <c r="I413" s="28"/>
    </row>
    <row r="414" spans="6:9" ht="18.75">
      <c r="F414" s="18"/>
      <c r="G414" s="28"/>
      <c r="H414" s="28"/>
      <c r="I414" s="28"/>
    </row>
    <row r="415" spans="6:9" ht="18.75">
      <c r="F415" s="18"/>
      <c r="G415" s="28"/>
      <c r="H415" s="28"/>
      <c r="I415" s="28"/>
    </row>
    <row r="416" spans="6:9" ht="18.75">
      <c r="F416" s="18"/>
      <c r="G416" s="28"/>
      <c r="H416" s="28"/>
      <c r="I416" s="28"/>
    </row>
    <row r="417" spans="6:9" ht="18.75">
      <c r="F417" s="18"/>
      <c r="G417" s="28"/>
      <c r="H417" s="28"/>
      <c r="I417" s="28"/>
    </row>
    <row r="418" spans="6:9" ht="18.75">
      <c r="F418" s="18"/>
      <c r="G418" s="28"/>
      <c r="H418" s="28"/>
      <c r="I418" s="28"/>
    </row>
    <row r="419" spans="6:9" ht="18.75">
      <c r="F419" s="18"/>
      <c r="G419" s="28"/>
      <c r="H419" s="28"/>
      <c r="I419" s="28"/>
    </row>
    <row r="420" spans="6:9" ht="18.75">
      <c r="F420" s="18"/>
      <c r="G420" s="28"/>
      <c r="H420" s="28"/>
      <c r="I420" s="28"/>
    </row>
    <row r="421" spans="6:9" ht="18.75">
      <c r="F421" s="18"/>
      <c r="G421" s="28"/>
      <c r="H421" s="28"/>
      <c r="I421" s="28"/>
    </row>
    <row r="422" spans="6:9" ht="18.75">
      <c r="F422" s="18"/>
      <c r="G422" s="28"/>
      <c r="H422" s="28"/>
      <c r="I422" s="28"/>
    </row>
    <row r="423" spans="6:9" ht="18.75">
      <c r="F423" s="18"/>
      <c r="G423" s="28"/>
      <c r="H423" s="28"/>
      <c r="I423" s="28"/>
    </row>
    <row r="424" spans="6:9" ht="18.75">
      <c r="F424" s="18"/>
      <c r="G424" s="28"/>
      <c r="H424" s="28"/>
      <c r="I424" s="28"/>
    </row>
    <row r="425" spans="6:9" ht="18.75">
      <c r="F425" s="18"/>
      <c r="G425" s="28"/>
      <c r="H425" s="28"/>
      <c r="I425" s="28"/>
    </row>
    <row r="426" spans="6:9" ht="18.75">
      <c r="F426" s="18"/>
      <c r="G426" s="28"/>
      <c r="H426" s="28"/>
      <c r="I426" s="28"/>
    </row>
    <row r="427" spans="6:9" ht="18.75">
      <c r="F427" s="18"/>
      <c r="G427" s="28"/>
      <c r="H427" s="28"/>
      <c r="I427" s="28"/>
    </row>
    <row r="428" spans="6:9" ht="18.75">
      <c r="F428" s="18"/>
      <c r="G428" s="28"/>
      <c r="H428" s="28"/>
      <c r="I428" s="28"/>
    </row>
    <row r="429" spans="6:9" ht="18.75">
      <c r="F429" s="18"/>
      <c r="G429" s="28"/>
      <c r="H429" s="28"/>
      <c r="I429" s="28"/>
    </row>
    <row r="430" spans="6:9" ht="18.75">
      <c r="F430" s="18"/>
      <c r="G430" s="28"/>
      <c r="H430" s="28"/>
      <c r="I430" s="28"/>
    </row>
    <row r="431" spans="6:9" ht="18.75">
      <c r="F431" s="18"/>
      <c r="G431" s="28"/>
      <c r="H431" s="28"/>
      <c r="I431" s="28"/>
    </row>
    <row r="432" spans="6:9" ht="18.75">
      <c r="F432" s="18"/>
      <c r="G432" s="28"/>
      <c r="H432" s="28"/>
      <c r="I432" s="28"/>
    </row>
    <row r="433" spans="6:9" ht="18.75">
      <c r="F433" s="18"/>
      <c r="G433" s="28"/>
      <c r="H433" s="28"/>
      <c r="I433" s="28"/>
    </row>
    <row r="434" spans="6:9" ht="18.75">
      <c r="F434" s="18"/>
      <c r="G434" s="28"/>
      <c r="H434" s="28"/>
      <c r="I434" s="28"/>
    </row>
    <row r="435" spans="6:9" ht="18.75">
      <c r="F435" s="18"/>
      <c r="G435" s="28"/>
      <c r="H435" s="28"/>
      <c r="I435" s="28"/>
    </row>
    <row r="436" spans="6:9" ht="18.75">
      <c r="F436" s="18"/>
      <c r="G436" s="28"/>
      <c r="H436" s="28"/>
      <c r="I436" s="28"/>
    </row>
    <row r="437" spans="6:9" ht="18.75">
      <c r="F437" s="18"/>
      <c r="G437" s="28"/>
      <c r="H437" s="28"/>
      <c r="I437" s="28"/>
    </row>
    <row r="438" spans="6:9" ht="18.75">
      <c r="F438" s="18"/>
      <c r="G438" s="28"/>
      <c r="H438" s="28"/>
      <c r="I438" s="28"/>
    </row>
    <row r="439" spans="6:9" ht="18.75">
      <c r="F439" s="18"/>
      <c r="G439" s="28"/>
      <c r="H439" s="28"/>
      <c r="I439" s="28"/>
    </row>
    <row r="440" spans="6:9" ht="18.75">
      <c r="F440" s="18"/>
      <c r="G440" s="28"/>
      <c r="H440" s="28"/>
      <c r="I440" s="28"/>
    </row>
    <row r="441" spans="6:9" ht="18.75">
      <c r="F441" s="18"/>
      <c r="G441" s="28"/>
      <c r="H441" s="28"/>
      <c r="I441" s="28"/>
    </row>
    <row r="442" spans="6:9" ht="18.75">
      <c r="F442" s="18"/>
      <c r="G442" s="28"/>
      <c r="H442" s="28"/>
      <c r="I442" s="28"/>
    </row>
    <row r="443" spans="6:9" ht="18.75">
      <c r="F443" s="18"/>
      <c r="G443" s="28"/>
      <c r="H443" s="28"/>
      <c r="I443" s="28"/>
    </row>
    <row r="444" spans="6:9" ht="18.75">
      <c r="F444" s="18"/>
      <c r="G444" s="28"/>
      <c r="H444" s="28"/>
      <c r="I444" s="28"/>
    </row>
    <row r="445" spans="6:9" ht="18.75">
      <c r="F445" s="18"/>
      <c r="G445" s="28"/>
      <c r="H445" s="28"/>
      <c r="I445" s="28"/>
    </row>
    <row r="446" spans="6:9" ht="18.75">
      <c r="F446" s="18"/>
      <c r="G446" s="28"/>
      <c r="H446" s="28"/>
      <c r="I446" s="28"/>
    </row>
    <row r="447" spans="6:9" ht="18.75">
      <c r="F447" s="18"/>
      <c r="G447" s="28"/>
      <c r="H447" s="28"/>
      <c r="I447" s="28"/>
    </row>
    <row r="448" spans="6:9" ht="18.75">
      <c r="F448" s="18"/>
      <c r="G448" s="28"/>
      <c r="H448" s="28"/>
      <c r="I448" s="28"/>
    </row>
    <row r="449" spans="6:9" ht="18.75">
      <c r="F449" s="18"/>
      <c r="G449" s="28"/>
      <c r="H449" s="28"/>
      <c r="I449" s="28"/>
    </row>
    <row r="450" spans="6:9" ht="18.75">
      <c r="F450" s="18"/>
      <c r="G450" s="28"/>
      <c r="H450" s="28"/>
      <c r="I450" s="28"/>
    </row>
    <row r="451" spans="6:9" ht="18.75">
      <c r="F451" s="18"/>
      <c r="G451" s="28"/>
      <c r="H451" s="28"/>
      <c r="I451" s="28"/>
    </row>
    <row r="452" spans="6:9" ht="18.75">
      <c r="F452" s="18"/>
      <c r="G452" s="28"/>
      <c r="H452" s="28"/>
      <c r="I452" s="28"/>
    </row>
    <row r="453" spans="6:9" ht="18.75">
      <c r="F453" s="18"/>
      <c r="G453" s="28"/>
      <c r="H453" s="28"/>
      <c r="I453" s="28"/>
    </row>
    <row r="454" spans="6:9" ht="18.75">
      <c r="F454" s="18"/>
      <c r="G454" s="28"/>
      <c r="H454" s="28"/>
      <c r="I454" s="28"/>
    </row>
    <row r="455" spans="6:9" ht="18.75">
      <c r="F455" s="18"/>
      <c r="G455" s="28"/>
      <c r="H455" s="28"/>
      <c r="I455" s="28"/>
    </row>
    <row r="456" spans="6:9" ht="18.75">
      <c r="F456" s="18"/>
      <c r="G456" s="28"/>
      <c r="H456" s="28"/>
      <c r="I456" s="28"/>
    </row>
    <row r="457" spans="6:9" ht="18.75">
      <c r="F457" s="18"/>
      <c r="G457" s="28"/>
      <c r="H457" s="28"/>
      <c r="I457" s="28"/>
    </row>
    <row r="458" spans="6:9" ht="18.75">
      <c r="F458" s="18"/>
      <c r="G458" s="28"/>
      <c r="H458" s="28"/>
      <c r="I458" s="28"/>
    </row>
    <row r="459" spans="6:9" ht="18.75">
      <c r="F459" s="18"/>
      <c r="G459" s="28"/>
      <c r="H459" s="28"/>
      <c r="I459" s="28"/>
    </row>
    <row r="460" spans="6:9" ht="18.75">
      <c r="F460" s="18"/>
      <c r="G460" s="28"/>
      <c r="H460" s="28"/>
      <c r="I460" s="28"/>
    </row>
    <row r="461" spans="6:9" ht="18.75">
      <c r="F461" s="18"/>
      <c r="G461" s="28"/>
      <c r="H461" s="28"/>
      <c r="I461" s="28"/>
    </row>
    <row r="462" spans="6:9" ht="18.75">
      <c r="F462" s="18"/>
      <c r="G462" s="28"/>
      <c r="H462" s="28"/>
      <c r="I462" s="28"/>
    </row>
    <row r="463" spans="6:9" ht="18.75">
      <c r="F463" s="18"/>
      <c r="G463" s="28"/>
      <c r="H463" s="28"/>
      <c r="I463" s="28"/>
    </row>
    <row r="464" spans="6:9" ht="18.75">
      <c r="F464" s="18"/>
      <c r="G464" s="28"/>
      <c r="H464" s="28"/>
      <c r="I464" s="28"/>
    </row>
    <row r="465" spans="6:9" ht="18.75">
      <c r="F465" s="18"/>
      <c r="G465" s="28"/>
      <c r="H465" s="28"/>
      <c r="I465" s="28"/>
    </row>
    <row r="466" spans="6:9" ht="18.75">
      <c r="F466" s="18"/>
      <c r="G466" s="28"/>
      <c r="H466" s="28"/>
      <c r="I466" s="28"/>
    </row>
    <row r="467" spans="6:9" ht="18.75">
      <c r="F467" s="18"/>
      <c r="G467" s="28"/>
      <c r="H467" s="28"/>
      <c r="I467" s="28"/>
    </row>
    <row r="468" spans="6:9" ht="18.75">
      <c r="F468" s="18"/>
      <c r="G468" s="28"/>
      <c r="H468" s="28"/>
      <c r="I468" s="28"/>
    </row>
    <row r="469" spans="6:9" ht="18.75">
      <c r="F469" s="18"/>
      <c r="G469" s="28"/>
      <c r="H469" s="28"/>
      <c r="I469" s="28"/>
    </row>
    <row r="470" spans="6:9" ht="18.75">
      <c r="F470" s="18"/>
      <c r="G470" s="28"/>
      <c r="H470" s="28"/>
      <c r="I470" s="28"/>
    </row>
    <row r="471" spans="6:9" ht="18.75">
      <c r="F471" s="18"/>
      <c r="G471" s="28"/>
      <c r="H471" s="28"/>
      <c r="I471" s="28"/>
    </row>
    <row r="472" spans="6:9" ht="18.75">
      <c r="F472" s="18"/>
      <c r="G472" s="28"/>
      <c r="H472" s="28"/>
      <c r="I472" s="28"/>
    </row>
    <row r="473" spans="6:9" ht="18.75">
      <c r="F473" s="18"/>
      <c r="G473" s="28"/>
      <c r="H473" s="28"/>
      <c r="I473" s="28"/>
    </row>
    <row r="474" spans="6:9" ht="18.75">
      <c r="F474" s="18"/>
      <c r="G474" s="28"/>
      <c r="H474" s="28"/>
      <c r="I474" s="28"/>
    </row>
    <row r="475" spans="6:9" ht="18.75">
      <c r="F475" s="18"/>
      <c r="G475" s="28"/>
      <c r="H475" s="28"/>
      <c r="I475" s="28"/>
    </row>
    <row r="476" spans="6:9" ht="18.75">
      <c r="F476" s="18"/>
      <c r="G476" s="28"/>
      <c r="H476" s="28"/>
      <c r="I476" s="28"/>
    </row>
    <row r="477" spans="6:9" ht="18.75">
      <c r="F477" s="18"/>
      <c r="G477" s="28"/>
      <c r="H477" s="28"/>
      <c r="I477" s="28"/>
    </row>
    <row r="478" spans="6:9" ht="18.75">
      <c r="F478" s="18"/>
      <c r="G478" s="28"/>
      <c r="H478" s="28"/>
      <c r="I478" s="28"/>
    </row>
    <row r="479" spans="6:9" ht="18.75">
      <c r="F479" s="18"/>
      <c r="G479" s="28"/>
      <c r="H479" s="28"/>
      <c r="I479" s="28"/>
    </row>
    <row r="480" spans="6:9" ht="18.75">
      <c r="F480" s="18"/>
      <c r="G480" s="28"/>
      <c r="H480" s="28"/>
      <c r="I480" s="28"/>
    </row>
    <row r="481" spans="6:9" ht="18.75">
      <c r="F481" s="18"/>
      <c r="G481" s="28"/>
      <c r="H481" s="28"/>
      <c r="I481" s="28"/>
    </row>
    <row r="482" spans="6:9" ht="18.75">
      <c r="F482" s="18"/>
      <c r="G482" s="28"/>
      <c r="H482" s="28"/>
      <c r="I482" s="28"/>
    </row>
    <row r="483" spans="6:9" ht="18.75">
      <c r="F483" s="18"/>
      <c r="G483" s="28"/>
      <c r="H483" s="28"/>
      <c r="I483" s="28"/>
    </row>
    <row r="484" spans="6:9" ht="18.75">
      <c r="F484" s="18"/>
      <c r="G484" s="28"/>
      <c r="H484" s="28"/>
      <c r="I484" s="28"/>
    </row>
    <row r="485" spans="6:9" ht="18.75">
      <c r="F485" s="18"/>
      <c r="G485" s="28"/>
      <c r="H485" s="28"/>
      <c r="I485" s="28"/>
    </row>
    <row r="486" spans="6:9" ht="18.75">
      <c r="F486" s="18"/>
      <c r="G486" s="28"/>
      <c r="H486" s="28"/>
      <c r="I486" s="28"/>
    </row>
    <row r="487" spans="6:9" ht="18.75">
      <c r="F487" s="18"/>
      <c r="G487" s="28"/>
      <c r="H487" s="28"/>
      <c r="I487" s="28"/>
    </row>
    <row r="488" spans="6:9" ht="18.75">
      <c r="F488" s="18"/>
      <c r="G488" s="28"/>
      <c r="H488" s="28"/>
      <c r="I488" s="28"/>
    </row>
    <row r="489" spans="6:9" ht="18.75">
      <c r="F489" s="18"/>
      <c r="G489" s="28"/>
      <c r="H489" s="28"/>
      <c r="I489" s="28"/>
    </row>
    <row r="490" spans="6:9" ht="18.75">
      <c r="F490" s="18"/>
      <c r="G490" s="28"/>
      <c r="H490" s="28"/>
      <c r="I490" s="28"/>
    </row>
    <row r="491" spans="6:9" ht="18.75">
      <c r="F491" s="18"/>
      <c r="G491" s="28"/>
      <c r="H491" s="28"/>
      <c r="I491" s="28"/>
    </row>
    <row r="492" spans="6:9" ht="18.75">
      <c r="F492" s="18"/>
      <c r="G492" s="28"/>
      <c r="H492" s="28"/>
      <c r="I492" s="28"/>
    </row>
    <row r="493" spans="6:9" ht="18.75">
      <c r="F493" s="18"/>
      <c r="G493" s="28"/>
      <c r="H493" s="28"/>
      <c r="I493" s="28"/>
    </row>
    <row r="494" spans="6:9" ht="18.75">
      <c r="F494" s="18"/>
      <c r="G494" s="28"/>
      <c r="H494" s="28"/>
      <c r="I494" s="28"/>
    </row>
    <row r="495" spans="6:9" ht="18.75">
      <c r="F495" s="18"/>
      <c r="G495" s="28"/>
      <c r="H495" s="28"/>
      <c r="I495" s="28"/>
    </row>
    <row r="496" spans="6:9" ht="18.75">
      <c r="F496" s="18"/>
      <c r="G496" s="28"/>
      <c r="H496" s="28"/>
      <c r="I496" s="28"/>
    </row>
    <row r="497" spans="6:9" ht="18.75">
      <c r="F497" s="18"/>
      <c r="G497" s="28"/>
      <c r="H497" s="28"/>
      <c r="I497" s="28"/>
    </row>
    <row r="498" spans="6:9" ht="18.75">
      <c r="F498" s="18"/>
      <c r="G498" s="28"/>
      <c r="H498" s="28"/>
      <c r="I498" s="28"/>
    </row>
    <row r="499" spans="6:9" ht="18.75">
      <c r="F499" s="18"/>
      <c r="G499" s="28"/>
      <c r="H499" s="28"/>
      <c r="I499" s="28"/>
    </row>
    <row r="500" spans="6:9" ht="18.75">
      <c r="F500" s="18"/>
      <c r="G500" s="28"/>
      <c r="H500" s="28"/>
      <c r="I500" s="28"/>
    </row>
    <row r="501" spans="6:9" ht="18.75">
      <c r="F501" s="18"/>
      <c r="G501" s="28"/>
      <c r="H501" s="28"/>
      <c r="I501" s="28"/>
    </row>
    <row r="502" spans="6:9" ht="18.75">
      <c r="F502" s="18"/>
      <c r="G502" s="28"/>
      <c r="H502" s="28"/>
      <c r="I502" s="28"/>
    </row>
    <row r="503" spans="6:9" ht="18.75">
      <c r="F503" s="18"/>
      <c r="G503" s="28"/>
      <c r="H503" s="28"/>
      <c r="I503" s="28"/>
    </row>
    <row r="504" spans="6:9" ht="18.75">
      <c r="F504" s="18"/>
      <c r="G504" s="28"/>
      <c r="H504" s="28"/>
      <c r="I504" s="28"/>
    </row>
    <row r="505" spans="6:9" ht="18.75">
      <c r="F505" s="18"/>
      <c r="G505" s="28"/>
      <c r="H505" s="28"/>
      <c r="I505" s="28"/>
    </row>
    <row r="506" spans="6:9" ht="18.75">
      <c r="F506" s="18"/>
      <c r="G506" s="28"/>
      <c r="H506" s="28"/>
      <c r="I506" s="28"/>
    </row>
    <row r="507" spans="6:9" ht="18.75">
      <c r="F507" s="18"/>
      <c r="G507" s="28"/>
      <c r="H507" s="28"/>
      <c r="I507" s="28"/>
    </row>
    <row r="508" spans="6:9" ht="18.75">
      <c r="F508" s="18"/>
      <c r="G508" s="28"/>
      <c r="H508" s="28"/>
      <c r="I508" s="28"/>
    </row>
    <row r="509" spans="6:9" ht="18.75">
      <c r="F509" s="18"/>
      <c r="G509" s="28"/>
      <c r="H509" s="28"/>
      <c r="I509" s="28"/>
    </row>
    <row r="510" spans="6:9" ht="18.75">
      <c r="F510" s="18"/>
      <c r="G510" s="28"/>
      <c r="H510" s="28"/>
      <c r="I510" s="28"/>
    </row>
    <row r="511" spans="6:9" ht="18.75">
      <c r="F511" s="18"/>
      <c r="G511" s="28"/>
      <c r="H511" s="28"/>
      <c r="I511" s="28"/>
    </row>
    <row r="512" spans="6:9" ht="18.75">
      <c r="F512" s="18"/>
      <c r="G512" s="28"/>
      <c r="H512" s="28"/>
      <c r="I512" s="28"/>
    </row>
    <row r="513" spans="6:9" ht="18.75">
      <c r="F513" s="18"/>
      <c r="G513" s="28"/>
      <c r="H513" s="28"/>
      <c r="I513" s="28"/>
    </row>
    <row r="514" spans="6:9" ht="18.75">
      <c r="F514" s="18"/>
      <c r="G514" s="28"/>
      <c r="H514" s="28"/>
      <c r="I514" s="28"/>
    </row>
    <row r="515" spans="6:9" ht="18.75">
      <c r="F515" s="18"/>
      <c r="G515" s="28"/>
      <c r="H515" s="28"/>
      <c r="I515" s="28"/>
    </row>
    <row r="516" spans="6:9" ht="18.75">
      <c r="F516" s="18"/>
      <c r="G516" s="28"/>
      <c r="H516" s="28"/>
      <c r="I516" s="28"/>
    </row>
    <row r="517" spans="6:9" ht="18.75">
      <c r="F517" s="18"/>
      <c r="G517" s="28"/>
      <c r="H517" s="28"/>
      <c r="I517" s="28"/>
    </row>
    <row r="518" spans="6:9" ht="18.75">
      <c r="F518" s="18"/>
      <c r="G518" s="28"/>
      <c r="H518" s="28"/>
      <c r="I518" s="28"/>
    </row>
    <row r="519" spans="6:9" ht="18.75">
      <c r="F519" s="18"/>
      <c r="G519" s="28"/>
      <c r="H519" s="28"/>
      <c r="I519" s="28"/>
    </row>
    <row r="520" spans="6:9" ht="18.75">
      <c r="F520" s="18"/>
      <c r="G520" s="28"/>
      <c r="H520" s="28"/>
      <c r="I520" s="28"/>
    </row>
    <row r="521" spans="6:9" ht="18.75">
      <c r="F521" s="18"/>
      <c r="G521" s="28"/>
      <c r="H521" s="28"/>
      <c r="I521" s="28"/>
    </row>
    <row r="522" spans="6:9" ht="18.75">
      <c r="F522" s="18"/>
      <c r="G522" s="28"/>
      <c r="H522" s="28"/>
      <c r="I522" s="28"/>
    </row>
    <row r="523" spans="6:9" ht="18.75">
      <c r="F523" s="18"/>
      <c r="G523" s="28"/>
      <c r="H523" s="28"/>
      <c r="I523" s="28"/>
    </row>
    <row r="524" spans="6:9" ht="18.75">
      <c r="F524" s="18"/>
      <c r="G524" s="28"/>
      <c r="H524" s="28"/>
      <c r="I524" s="28"/>
    </row>
    <row r="525" spans="6:9" ht="18.75">
      <c r="F525" s="18"/>
      <c r="G525" s="28"/>
      <c r="H525" s="28"/>
      <c r="I525" s="28"/>
    </row>
    <row r="526" spans="6:9" ht="18.75">
      <c r="F526" s="18"/>
      <c r="G526" s="28"/>
      <c r="H526" s="28"/>
      <c r="I526" s="28"/>
    </row>
    <row r="527" spans="6:9" ht="18.75">
      <c r="F527" s="18"/>
      <c r="G527" s="28"/>
      <c r="H527" s="28"/>
      <c r="I527" s="28"/>
    </row>
    <row r="528" spans="6:9" ht="18.75">
      <c r="F528" s="18"/>
      <c r="G528" s="28"/>
      <c r="H528" s="28"/>
      <c r="I528" s="28"/>
    </row>
    <row r="529" spans="6:9" ht="18.75">
      <c r="F529" s="18"/>
      <c r="G529" s="28"/>
      <c r="H529" s="28"/>
      <c r="I529" s="28"/>
    </row>
    <row r="530" spans="6:9" ht="18.75">
      <c r="F530" s="18"/>
      <c r="G530" s="28"/>
      <c r="H530" s="28"/>
      <c r="I530" s="28"/>
    </row>
    <row r="531" spans="6:9" ht="18.75">
      <c r="F531" s="18"/>
      <c r="G531" s="28"/>
      <c r="H531" s="28"/>
      <c r="I531" s="28"/>
    </row>
    <row r="532" spans="6:9" ht="18.75">
      <c r="F532" s="18"/>
      <c r="G532" s="28"/>
      <c r="H532" s="28"/>
      <c r="I532" s="28"/>
    </row>
    <row r="533" spans="6:9" ht="18.75">
      <c r="F533" s="18"/>
      <c r="G533" s="28"/>
      <c r="H533" s="28"/>
      <c r="I533" s="28"/>
    </row>
    <row r="534" spans="6:9" ht="18.75">
      <c r="F534" s="18"/>
      <c r="G534" s="28"/>
      <c r="H534" s="28"/>
      <c r="I534" s="28"/>
    </row>
    <row r="535" spans="6:9" ht="18.75">
      <c r="F535" s="18"/>
      <c r="G535" s="28"/>
      <c r="H535" s="28"/>
      <c r="I535" s="28"/>
    </row>
    <row r="536" spans="6:9" ht="18.75">
      <c r="F536" s="18"/>
      <c r="G536" s="28"/>
      <c r="H536" s="28"/>
      <c r="I536" s="28"/>
    </row>
    <row r="537" spans="6:9" ht="18.75">
      <c r="F537" s="18"/>
      <c r="G537" s="28"/>
      <c r="H537" s="28"/>
      <c r="I537" s="28"/>
    </row>
    <row r="538" spans="6:9" ht="18.75">
      <c r="F538" s="18"/>
      <c r="G538" s="28"/>
      <c r="H538" s="28"/>
      <c r="I538" s="28"/>
    </row>
    <row r="539" spans="6:9" ht="18.75">
      <c r="F539" s="18"/>
      <c r="G539" s="28"/>
      <c r="H539" s="28"/>
      <c r="I539" s="28"/>
    </row>
    <row r="540" spans="6:9" ht="18.75">
      <c r="F540" s="18"/>
      <c r="G540" s="28"/>
      <c r="H540" s="28"/>
      <c r="I540" s="28"/>
    </row>
    <row r="541" spans="6:9" ht="18.75">
      <c r="F541" s="18"/>
      <c r="G541" s="28"/>
      <c r="H541" s="28"/>
      <c r="I541" s="28"/>
    </row>
    <row r="542" spans="6:9" ht="18.75">
      <c r="F542" s="18"/>
      <c r="G542" s="28"/>
      <c r="H542" s="28"/>
      <c r="I542" s="28"/>
    </row>
    <row r="543" spans="6:9" ht="18.75">
      <c r="F543" s="18"/>
      <c r="G543" s="28"/>
      <c r="H543" s="28"/>
      <c r="I543" s="28"/>
    </row>
    <row r="544" spans="6:9" ht="18.75">
      <c r="F544" s="18"/>
      <c r="G544" s="28"/>
      <c r="H544" s="28"/>
      <c r="I544" s="28"/>
    </row>
    <row r="545" spans="6:9" ht="18.75">
      <c r="F545" s="18"/>
      <c r="G545" s="28"/>
      <c r="H545" s="28"/>
      <c r="I545" s="28"/>
    </row>
    <row r="546" spans="6:9" ht="18.75">
      <c r="F546" s="18"/>
      <c r="G546" s="28"/>
      <c r="H546" s="28"/>
      <c r="I546" s="28"/>
    </row>
    <row r="547" spans="6:9" ht="18.75">
      <c r="F547" s="18"/>
      <c r="G547" s="28"/>
      <c r="H547" s="28"/>
      <c r="I547" s="28"/>
    </row>
    <row r="548" spans="6:9" ht="18.75">
      <c r="F548" s="18"/>
      <c r="G548" s="28"/>
      <c r="H548" s="28"/>
      <c r="I548" s="28"/>
    </row>
    <row r="549" spans="6:9" ht="18.75">
      <c r="F549" s="18"/>
      <c r="G549" s="28"/>
      <c r="H549" s="28"/>
      <c r="I549" s="28"/>
    </row>
    <row r="550" spans="6:9" ht="18.75">
      <c r="F550" s="18"/>
      <c r="G550" s="28"/>
      <c r="H550" s="28"/>
      <c r="I550" s="28"/>
    </row>
    <row r="551" spans="6:9" ht="18.75">
      <c r="F551" s="18"/>
      <c r="G551" s="28"/>
      <c r="H551" s="28"/>
      <c r="I551" s="28"/>
    </row>
    <row r="552" spans="6:9" ht="18.75">
      <c r="F552" s="18"/>
      <c r="G552" s="28"/>
      <c r="H552" s="28"/>
      <c r="I552" s="28"/>
    </row>
    <row r="553" spans="6:9" ht="18.75">
      <c r="F553" s="18"/>
      <c r="G553" s="28"/>
      <c r="H553" s="28"/>
      <c r="I553" s="28"/>
    </row>
    <row r="554" spans="6:9" ht="18.75">
      <c r="F554" s="18"/>
      <c r="G554" s="28"/>
      <c r="H554" s="28"/>
      <c r="I554" s="28"/>
    </row>
    <row r="555" spans="6:9" ht="18.75">
      <c r="F555" s="18"/>
      <c r="G555" s="28"/>
      <c r="H555" s="28"/>
      <c r="I555" s="28"/>
    </row>
    <row r="556" spans="6:9" ht="18.75">
      <c r="F556" s="18"/>
      <c r="G556" s="28"/>
      <c r="H556" s="28"/>
      <c r="I556" s="28"/>
    </row>
    <row r="557" spans="6:9" ht="18.75">
      <c r="F557" s="18"/>
      <c r="G557" s="28"/>
      <c r="H557" s="28"/>
      <c r="I557" s="28"/>
    </row>
    <row r="558" spans="6:9" ht="18.75">
      <c r="F558" s="18"/>
      <c r="G558" s="28"/>
      <c r="H558" s="28"/>
      <c r="I558" s="28"/>
    </row>
    <row r="559" spans="6:9" ht="18.75">
      <c r="F559" s="18"/>
      <c r="G559" s="28"/>
      <c r="H559" s="28"/>
      <c r="I559" s="28"/>
    </row>
    <row r="560" spans="6:9" ht="18.75">
      <c r="F560" s="18"/>
      <c r="G560" s="28"/>
      <c r="H560" s="28"/>
      <c r="I560" s="28"/>
    </row>
    <row r="561" spans="6:9" ht="18.75">
      <c r="F561" s="18"/>
      <c r="G561" s="28"/>
      <c r="H561" s="28"/>
      <c r="I561" s="28"/>
    </row>
    <row r="562" spans="6:9" ht="18.75">
      <c r="F562" s="18"/>
      <c r="G562" s="28"/>
      <c r="H562" s="28"/>
      <c r="I562" s="28"/>
    </row>
    <row r="563" spans="6:9" ht="18.75">
      <c r="F563" s="18"/>
      <c r="G563" s="28"/>
      <c r="H563" s="28"/>
      <c r="I563" s="28"/>
    </row>
    <row r="564" spans="6:9" ht="18.75">
      <c r="F564" s="18"/>
      <c r="G564" s="28"/>
      <c r="H564" s="28"/>
      <c r="I564" s="28"/>
    </row>
    <row r="565" spans="6:9" ht="18.75">
      <c r="F565" s="18"/>
      <c r="G565" s="28"/>
      <c r="H565" s="28"/>
      <c r="I565" s="28"/>
    </row>
    <row r="566" spans="6:9" ht="18.75">
      <c r="F566" s="18"/>
      <c r="G566" s="28"/>
      <c r="H566" s="28"/>
      <c r="I566" s="28"/>
    </row>
    <row r="567" spans="6:9" ht="18.75">
      <c r="F567" s="18"/>
      <c r="G567" s="28"/>
      <c r="H567" s="28"/>
      <c r="I567" s="28"/>
    </row>
    <row r="568" spans="6:9" ht="18.75">
      <c r="F568" s="18"/>
      <c r="G568" s="28"/>
      <c r="H568" s="28"/>
      <c r="I568" s="28"/>
    </row>
    <row r="569" spans="6:9" ht="18.75">
      <c r="F569" s="18"/>
      <c r="G569" s="28"/>
      <c r="H569" s="28"/>
      <c r="I569" s="28"/>
    </row>
    <row r="570" spans="6:9" ht="18.75">
      <c r="F570" s="18"/>
      <c r="G570" s="28"/>
      <c r="H570" s="28"/>
      <c r="I570" s="28"/>
    </row>
    <row r="571" spans="6:9" ht="18.75">
      <c r="F571" s="18"/>
      <c r="G571" s="28"/>
      <c r="H571" s="28"/>
      <c r="I571" s="28"/>
    </row>
    <row r="572" spans="6:9" ht="18.75">
      <c r="F572" s="18"/>
      <c r="G572" s="28"/>
      <c r="H572" s="28"/>
      <c r="I572" s="28"/>
    </row>
    <row r="573" spans="6:9" ht="18.75">
      <c r="F573" s="18"/>
      <c r="G573" s="28"/>
      <c r="H573" s="28"/>
      <c r="I573" s="28"/>
    </row>
    <row r="574" spans="6:9" ht="18.75">
      <c r="F574" s="18"/>
      <c r="G574" s="28"/>
      <c r="H574" s="28"/>
      <c r="I574" s="28"/>
    </row>
    <row r="575" spans="6:9" ht="18.75">
      <c r="F575" s="18"/>
      <c r="G575" s="28"/>
      <c r="H575" s="28"/>
      <c r="I575" s="28"/>
    </row>
    <row r="576" spans="6:9" ht="18.75">
      <c r="F576" s="18"/>
      <c r="G576" s="28"/>
      <c r="H576" s="28"/>
      <c r="I576" s="28"/>
    </row>
    <row r="577" spans="6:9" ht="18.75">
      <c r="F577" s="18"/>
      <c r="G577" s="28"/>
      <c r="H577" s="28"/>
      <c r="I577" s="28"/>
    </row>
    <row r="578" spans="6:9" ht="18.75">
      <c r="F578" s="18"/>
      <c r="G578" s="28"/>
      <c r="H578" s="28"/>
      <c r="I578" s="28"/>
    </row>
    <row r="579" spans="6:9" ht="18.75">
      <c r="F579" s="18"/>
      <c r="G579" s="28"/>
      <c r="H579" s="28"/>
      <c r="I579" s="28"/>
    </row>
    <row r="580" spans="6:9" ht="18.75">
      <c r="F580" s="18"/>
      <c r="G580" s="28"/>
      <c r="H580" s="28"/>
      <c r="I580" s="28"/>
    </row>
    <row r="581" spans="6:9" ht="18.75">
      <c r="F581" s="18"/>
      <c r="G581" s="28"/>
      <c r="H581" s="28"/>
      <c r="I581" s="28"/>
    </row>
    <row r="582" spans="6:9" ht="18.75">
      <c r="F582" s="18"/>
      <c r="G582" s="28"/>
      <c r="H582" s="28"/>
      <c r="I582" s="28"/>
    </row>
    <row r="583" spans="6:9" ht="18.75">
      <c r="F583" s="18"/>
      <c r="G583" s="28"/>
      <c r="H583" s="28"/>
      <c r="I583" s="28"/>
    </row>
    <row r="584" spans="6:9" ht="18.75">
      <c r="F584" s="18"/>
      <c r="G584" s="28"/>
      <c r="H584" s="28"/>
      <c r="I584" s="28"/>
    </row>
    <row r="585" spans="6:9" ht="18.75">
      <c r="F585" s="18"/>
      <c r="G585" s="28"/>
      <c r="H585" s="28"/>
      <c r="I585" s="28"/>
    </row>
    <row r="586" spans="6:9" ht="18.75">
      <c r="F586" s="18"/>
      <c r="G586" s="28"/>
      <c r="H586" s="28"/>
      <c r="I586" s="28"/>
    </row>
    <row r="587" spans="6:9" ht="18.75">
      <c r="F587" s="18"/>
      <c r="G587" s="28"/>
      <c r="H587" s="28"/>
      <c r="I587" s="28"/>
    </row>
    <row r="588" spans="6:9" ht="18.75">
      <c r="F588" s="18"/>
      <c r="G588" s="28"/>
      <c r="H588" s="28"/>
      <c r="I588" s="28"/>
    </row>
    <row r="589" spans="6:9" ht="18.75">
      <c r="F589" s="18"/>
      <c r="G589" s="28"/>
      <c r="H589" s="28"/>
      <c r="I589" s="28"/>
    </row>
    <row r="590" spans="6:9" ht="18.75">
      <c r="F590" s="18"/>
      <c r="G590" s="28"/>
      <c r="H590" s="28"/>
      <c r="I590" s="28"/>
    </row>
    <row r="591" spans="6:9" ht="18.75">
      <c r="F591" s="18"/>
      <c r="G591" s="28"/>
      <c r="H591" s="28"/>
      <c r="I591" s="28"/>
    </row>
    <row r="592" spans="6:9" ht="18.75">
      <c r="F592" s="18"/>
      <c r="G592" s="28"/>
      <c r="H592" s="28"/>
      <c r="I592" s="28"/>
    </row>
    <row r="593" spans="6:9" ht="18.75">
      <c r="F593" s="18"/>
      <c r="G593" s="28"/>
      <c r="H593" s="28"/>
      <c r="I593" s="28"/>
    </row>
    <row r="594" spans="6:9" ht="18.75">
      <c r="F594" s="18"/>
      <c r="G594" s="28"/>
      <c r="H594" s="28"/>
      <c r="I594" s="28"/>
    </row>
    <row r="595" spans="6:9" ht="18.75">
      <c r="F595" s="18"/>
      <c r="G595" s="28"/>
      <c r="H595" s="28"/>
      <c r="I595" s="28"/>
    </row>
    <row r="596" spans="6:9" ht="18.75">
      <c r="F596" s="18"/>
      <c r="G596" s="28"/>
      <c r="H596" s="28"/>
      <c r="I596" s="28"/>
    </row>
    <row r="597" spans="6:9" ht="18.75">
      <c r="F597" s="18"/>
      <c r="G597" s="28"/>
      <c r="H597" s="28"/>
      <c r="I597" s="28"/>
    </row>
    <row r="598" spans="6:9" ht="18.75">
      <c r="F598" s="18"/>
      <c r="G598" s="28"/>
      <c r="H598" s="28"/>
      <c r="I598" s="28"/>
    </row>
    <row r="599" spans="6:9" ht="18.75">
      <c r="F599" s="18"/>
      <c r="G599" s="28"/>
      <c r="H599" s="28"/>
      <c r="I599" s="28"/>
    </row>
    <row r="600" spans="6:9" ht="18.75">
      <c r="F600" s="18"/>
      <c r="G600" s="28"/>
      <c r="H600" s="28"/>
      <c r="I600" s="28"/>
    </row>
    <row r="601" spans="6:9" ht="18.75">
      <c r="F601" s="18"/>
      <c r="G601" s="28"/>
      <c r="H601" s="28"/>
      <c r="I601" s="28"/>
    </row>
    <row r="602" spans="6:9" ht="18.75">
      <c r="F602" s="18"/>
      <c r="G602" s="28"/>
      <c r="H602" s="28"/>
      <c r="I602" s="28"/>
    </row>
    <row r="603" spans="6:9" ht="18.75">
      <c r="F603" s="18"/>
      <c r="G603" s="28"/>
      <c r="H603" s="28"/>
      <c r="I603" s="28"/>
    </row>
    <row r="604" spans="6:9" ht="18.75">
      <c r="F604" s="18"/>
      <c r="G604" s="28"/>
      <c r="H604" s="28"/>
      <c r="I604" s="28"/>
    </row>
    <row r="605" spans="6:9" ht="18.75">
      <c r="F605" s="18"/>
      <c r="G605" s="28"/>
      <c r="H605" s="28"/>
      <c r="I605" s="28"/>
    </row>
    <row r="606" spans="6:9" ht="18.75">
      <c r="F606" s="18"/>
      <c r="G606" s="28"/>
      <c r="H606" s="28"/>
      <c r="I606" s="28"/>
    </row>
    <row r="607" spans="6:9" ht="18.75">
      <c r="F607" s="18"/>
      <c r="G607" s="28"/>
      <c r="H607" s="28"/>
      <c r="I607" s="28"/>
    </row>
    <row r="608" spans="6:9" ht="18.75">
      <c r="F608" s="18"/>
      <c r="G608" s="28"/>
      <c r="H608" s="28"/>
      <c r="I608" s="28"/>
    </row>
    <row r="609" spans="6:9" ht="18.75">
      <c r="F609" s="18"/>
      <c r="G609" s="28"/>
      <c r="H609" s="28"/>
      <c r="I609" s="28"/>
    </row>
    <row r="610" spans="6:9" ht="18.75">
      <c r="F610" s="18"/>
      <c r="G610" s="28"/>
      <c r="H610" s="28"/>
      <c r="I610" s="28"/>
    </row>
    <row r="611" spans="6:9" ht="18.75">
      <c r="F611" s="18"/>
      <c r="G611" s="28"/>
      <c r="H611" s="28"/>
      <c r="I611" s="28"/>
    </row>
    <row r="612" spans="6:9" ht="18.75">
      <c r="F612" s="18"/>
      <c r="G612" s="28"/>
      <c r="H612" s="28"/>
      <c r="I612" s="28"/>
    </row>
    <row r="613" spans="6:9" ht="18.75">
      <c r="F613" s="18"/>
      <c r="G613" s="28"/>
      <c r="H613" s="28"/>
      <c r="I613" s="28"/>
    </row>
    <row r="614" spans="6:9" ht="18.75">
      <c r="F614" s="18"/>
      <c r="G614" s="28"/>
      <c r="H614" s="28"/>
      <c r="I614" s="28"/>
    </row>
    <row r="615" spans="6:9" ht="18.75">
      <c r="F615" s="18"/>
      <c r="G615" s="28"/>
      <c r="H615" s="28"/>
      <c r="I615" s="28"/>
    </row>
    <row r="616" spans="6:9" ht="18.75">
      <c r="F616" s="18"/>
      <c r="G616" s="28"/>
      <c r="H616" s="28"/>
      <c r="I616" s="28"/>
    </row>
    <row r="617" spans="6:9" ht="18.75">
      <c r="F617" s="18"/>
      <c r="G617" s="28"/>
      <c r="H617" s="28"/>
      <c r="I617" s="28"/>
    </row>
    <row r="618" spans="6:9" ht="18.75">
      <c r="F618" s="18"/>
      <c r="G618" s="28"/>
      <c r="H618" s="28"/>
      <c r="I618" s="28"/>
    </row>
    <row r="619" spans="6:9" ht="18.75">
      <c r="F619" s="18"/>
      <c r="G619" s="28"/>
      <c r="H619" s="28"/>
      <c r="I619" s="28"/>
    </row>
    <row r="620" spans="6:9" ht="18.75">
      <c r="F620" s="18"/>
      <c r="G620" s="28"/>
      <c r="H620" s="28"/>
      <c r="I620" s="28"/>
    </row>
    <row r="621" spans="6:9" ht="18.75">
      <c r="F621" s="18"/>
      <c r="G621" s="28"/>
      <c r="H621" s="28"/>
      <c r="I621" s="28"/>
    </row>
    <row r="622" spans="6:9" ht="18.75">
      <c r="F622" s="18"/>
      <c r="G622" s="28"/>
      <c r="H622" s="28"/>
      <c r="I622" s="28"/>
    </row>
    <row r="623" spans="6:9" ht="18.75">
      <c r="F623" s="18"/>
      <c r="G623" s="28"/>
      <c r="H623" s="28"/>
      <c r="I623" s="28"/>
    </row>
    <row r="624" spans="6:9" ht="18.75">
      <c r="F624" s="18"/>
      <c r="G624" s="28"/>
      <c r="H624" s="28"/>
      <c r="I624" s="28"/>
    </row>
    <row r="625" spans="6:9" ht="18.75">
      <c r="F625" s="18"/>
      <c r="G625" s="28"/>
      <c r="H625" s="28"/>
      <c r="I625" s="28"/>
    </row>
    <row r="626" spans="6:9" ht="18.75">
      <c r="F626" s="18"/>
      <c r="G626" s="28"/>
      <c r="H626" s="28"/>
      <c r="I626" s="28"/>
    </row>
    <row r="627" spans="6:9" ht="18.75">
      <c r="F627" s="18"/>
      <c r="G627" s="28"/>
      <c r="H627" s="28"/>
      <c r="I627" s="28"/>
    </row>
    <row r="628" spans="6:9" ht="18.75">
      <c r="F628" s="18"/>
      <c r="G628" s="28"/>
      <c r="H628" s="28"/>
      <c r="I628" s="28"/>
    </row>
    <row r="629" spans="6:9" ht="18.75">
      <c r="F629" s="18"/>
      <c r="G629" s="28"/>
      <c r="H629" s="28"/>
      <c r="I629" s="28"/>
    </row>
    <row r="630" spans="6:9" ht="18.75">
      <c r="F630" s="18"/>
      <c r="G630" s="28"/>
      <c r="H630" s="28"/>
      <c r="I630" s="28"/>
    </row>
    <row r="631" spans="6:9" ht="18.75">
      <c r="F631" s="18"/>
      <c r="G631" s="28"/>
      <c r="H631" s="28"/>
      <c r="I631" s="28"/>
    </row>
    <row r="632" spans="6:9" ht="18.75">
      <c r="F632" s="18"/>
      <c r="G632" s="28"/>
      <c r="H632" s="28"/>
      <c r="I632" s="28"/>
    </row>
    <row r="633" spans="6:9" ht="18.75">
      <c r="F633" s="18"/>
      <c r="G633" s="28"/>
      <c r="H633" s="28"/>
      <c r="I633" s="28"/>
    </row>
    <row r="634" spans="6:9" ht="18.75">
      <c r="F634" s="18"/>
      <c r="G634" s="28"/>
      <c r="H634" s="28"/>
      <c r="I634" s="28"/>
    </row>
    <row r="635" spans="6:9" ht="18.75">
      <c r="F635" s="18"/>
      <c r="G635" s="28"/>
      <c r="H635" s="28"/>
      <c r="I635" s="28"/>
    </row>
    <row r="636" spans="6:9" ht="18.75">
      <c r="F636" s="18"/>
      <c r="G636" s="28"/>
      <c r="H636" s="28"/>
      <c r="I636" s="28"/>
    </row>
    <row r="637" spans="6:9" ht="18.75">
      <c r="F637" s="18"/>
      <c r="G637" s="28"/>
      <c r="H637" s="28"/>
      <c r="I637" s="28"/>
    </row>
    <row r="638" spans="6:9" ht="18.75">
      <c r="F638" s="18"/>
      <c r="G638" s="28"/>
      <c r="H638" s="28"/>
      <c r="I638" s="28"/>
    </row>
    <row r="639" spans="6:9" ht="18.75">
      <c r="F639" s="18"/>
      <c r="G639" s="28"/>
      <c r="H639" s="28"/>
      <c r="I639" s="28"/>
    </row>
    <row r="640" spans="6:9" ht="18.75">
      <c r="F640" s="18"/>
      <c r="G640" s="28"/>
      <c r="H640" s="28"/>
      <c r="I640" s="28"/>
    </row>
  </sheetData>
  <sheetProtection/>
  <mergeCells count="85">
    <mergeCell ref="B296:C296"/>
    <mergeCell ref="G294:H294"/>
    <mergeCell ref="K4:Q4"/>
    <mergeCell ref="K5:M5"/>
    <mergeCell ref="B294:C294"/>
    <mergeCell ref="Q250:Q251"/>
    <mergeCell ref="C4:C6"/>
    <mergeCell ref="D4:D6"/>
    <mergeCell ref="B196:B198"/>
    <mergeCell ref="C196:C198"/>
    <mergeCell ref="D196:D198"/>
    <mergeCell ref="E196:E198"/>
    <mergeCell ref="E249:E251"/>
    <mergeCell ref="G250:I250"/>
    <mergeCell ref="F196:I196"/>
    <mergeCell ref="G197:I197"/>
    <mergeCell ref="F197:F198"/>
    <mergeCell ref="N250:P251"/>
    <mergeCell ref="K249:Q249"/>
    <mergeCell ref="K250:M250"/>
    <mergeCell ref="F249:H249"/>
    <mergeCell ref="F250:F251"/>
    <mergeCell ref="A4:A6"/>
    <mergeCell ref="B4:B6"/>
    <mergeCell ref="A196:A198"/>
    <mergeCell ref="A67:A69"/>
    <mergeCell ref="A124:A126"/>
    <mergeCell ref="B124:B126"/>
    <mergeCell ref="B2:I2"/>
    <mergeCell ref="B3:D3"/>
    <mergeCell ref="E4:E6"/>
    <mergeCell ref="G5:I5"/>
    <mergeCell ref="F4:I4"/>
    <mergeCell ref="F5:F6"/>
    <mergeCell ref="A249:A251"/>
    <mergeCell ref="B249:B251"/>
    <mergeCell ref="C249:C251"/>
    <mergeCell ref="D249:D251"/>
    <mergeCell ref="S4:V4"/>
    <mergeCell ref="S5:S6"/>
    <mergeCell ref="T5:V5"/>
    <mergeCell ref="N125:P126"/>
    <mergeCell ref="Q125:Q126"/>
    <mergeCell ref="S125:S126"/>
    <mergeCell ref="T125:V125"/>
    <mergeCell ref="R4:R6"/>
    <mergeCell ref="Q5:Q6"/>
    <mergeCell ref="N5:P6"/>
    <mergeCell ref="S67:V67"/>
    <mergeCell ref="S68:S69"/>
    <mergeCell ref="T68:V68"/>
    <mergeCell ref="E124:E126"/>
    <mergeCell ref="F124:I124"/>
    <mergeCell ref="R124:R126"/>
    <mergeCell ref="E67:E69"/>
    <mergeCell ref="F67:I67"/>
    <mergeCell ref="S124:V124"/>
    <mergeCell ref="F125:F126"/>
    <mergeCell ref="K196:Q196"/>
    <mergeCell ref="N197:P198"/>
    <mergeCell ref="Q197:Q198"/>
    <mergeCell ref="S196:V196"/>
    <mergeCell ref="S197:S198"/>
    <mergeCell ref="T197:V197"/>
    <mergeCell ref="R196:R198"/>
    <mergeCell ref="K197:M197"/>
    <mergeCell ref="R249:R251"/>
    <mergeCell ref="S249:V249"/>
    <mergeCell ref="S250:S251"/>
    <mergeCell ref="T250:V250"/>
    <mergeCell ref="R67:R69"/>
    <mergeCell ref="F68:F69"/>
    <mergeCell ref="G68:I68"/>
    <mergeCell ref="N68:P69"/>
    <mergeCell ref="Q68:Q69"/>
    <mergeCell ref="K68:M68"/>
    <mergeCell ref="K125:M125"/>
    <mergeCell ref="K124:Q124"/>
    <mergeCell ref="K67:Q67"/>
    <mergeCell ref="B67:B69"/>
    <mergeCell ref="C67:C69"/>
    <mergeCell ref="D67:D69"/>
    <mergeCell ref="G125:I125"/>
    <mergeCell ref="C124:C126"/>
    <mergeCell ref="D124:D126"/>
  </mergeCells>
  <printOptions/>
  <pageMargins left="0.49" right="0.16" top="0.3" bottom="0.15" header="0.27" footer="0.15"/>
  <pageSetup fitToHeight="5" horizontalDpi="600" verticalDpi="600" orientation="landscape" paperSize="9" scale="33" r:id="rId1"/>
  <rowBreaks count="4" manualBreakCount="4">
    <brk id="65" max="21" man="1"/>
    <brk id="123" max="21" man="1"/>
    <brk id="194" max="21" man="1"/>
    <brk id="248" max="2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F39"/>
  <sheetViews>
    <sheetView workbookViewId="0" topLeftCell="B30">
      <selection activeCell="D37" sqref="D37"/>
    </sheetView>
  </sheetViews>
  <sheetFormatPr defaultColWidth="9.00390625" defaultRowHeight="12.75" outlineLevelRow="1"/>
  <cols>
    <col min="1" max="1" width="52.375" style="0" customWidth="1"/>
    <col min="2" max="2" width="12.00390625" style="0" customWidth="1"/>
    <col min="3" max="3" width="13.25390625" style="0" customWidth="1"/>
    <col min="4" max="4" width="70.875" style="0" customWidth="1"/>
  </cols>
  <sheetData>
    <row r="2" spans="1:4" ht="51.75" customHeight="1">
      <c r="A2" s="1209" t="s">
        <v>329</v>
      </c>
      <c r="B2" s="1209"/>
      <c r="C2" s="1209"/>
      <c r="D2" s="1209"/>
    </row>
    <row r="3" spans="1:4" ht="24.75" customHeight="1">
      <c r="A3" s="1210" t="s">
        <v>330</v>
      </c>
      <c r="B3" s="1210"/>
      <c r="C3" s="1210"/>
      <c r="D3" s="1210"/>
    </row>
    <row r="4" spans="1:4" ht="45" customHeight="1" thickBot="1">
      <c r="A4" s="1044"/>
      <c r="B4" s="1044"/>
      <c r="C4" s="1044"/>
      <c r="D4" s="1044"/>
    </row>
    <row r="5" spans="1:4" ht="24" customHeight="1">
      <c r="A5" s="1211" t="s">
        <v>34</v>
      </c>
      <c r="B5" s="1213" t="s">
        <v>36</v>
      </c>
      <c r="C5" s="1213" t="s">
        <v>90</v>
      </c>
      <c r="D5" s="1215" t="s">
        <v>38</v>
      </c>
    </row>
    <row r="6" spans="1:4" ht="45" customHeight="1">
      <c r="A6" s="1212"/>
      <c r="B6" s="1214"/>
      <c r="C6" s="1214"/>
      <c r="D6" s="1216"/>
    </row>
    <row r="7" spans="1:4" ht="63" customHeight="1">
      <c r="A7" s="865" t="s">
        <v>488</v>
      </c>
      <c r="B7" s="1037" t="s">
        <v>441</v>
      </c>
      <c r="C7" s="1038">
        <v>50</v>
      </c>
      <c r="D7" s="1039" t="s">
        <v>442</v>
      </c>
    </row>
    <row r="8" spans="1:4" s="261" customFormat="1" ht="45" customHeight="1">
      <c r="A8" s="857" t="s">
        <v>962</v>
      </c>
      <c r="B8" s="858" t="s">
        <v>731</v>
      </c>
      <c r="C8" s="859">
        <v>400.3</v>
      </c>
      <c r="D8" s="860" t="s">
        <v>734</v>
      </c>
    </row>
    <row r="9" spans="1:4" s="261" customFormat="1" ht="42.75" customHeight="1">
      <c r="A9" s="857" t="s">
        <v>962</v>
      </c>
      <c r="B9" s="858" t="s">
        <v>963</v>
      </c>
      <c r="C9" s="859">
        <v>3733.7</v>
      </c>
      <c r="D9" s="860" t="s">
        <v>954</v>
      </c>
    </row>
    <row r="10" spans="1:4" s="261" customFormat="1" ht="42" customHeight="1">
      <c r="A10" s="857" t="s">
        <v>962</v>
      </c>
      <c r="B10" s="858" t="s">
        <v>963</v>
      </c>
      <c r="C10" s="861">
        <v>316</v>
      </c>
      <c r="D10" s="860" t="s">
        <v>180</v>
      </c>
    </row>
    <row r="11" spans="1:4" s="261" customFormat="1" ht="43.5" customHeight="1">
      <c r="A11" s="862" t="s">
        <v>630</v>
      </c>
      <c r="B11" s="1004" t="s">
        <v>40</v>
      </c>
      <c r="C11" s="1005">
        <v>300</v>
      </c>
      <c r="D11" s="1040" t="s">
        <v>181</v>
      </c>
    </row>
    <row r="12" spans="1:4" s="261" customFormat="1" ht="34.5" customHeight="1">
      <c r="A12" s="865" t="s">
        <v>732</v>
      </c>
      <c r="B12" s="863" t="s">
        <v>76</v>
      </c>
      <c r="C12" s="864">
        <v>1000</v>
      </c>
      <c r="D12" s="869" t="s">
        <v>733</v>
      </c>
    </row>
    <row r="13" spans="1:4" s="261" customFormat="1" ht="45" customHeight="1">
      <c r="A13" s="1007" t="s">
        <v>630</v>
      </c>
      <c r="B13" s="883" t="s">
        <v>41</v>
      </c>
      <c r="C13" s="884">
        <v>300</v>
      </c>
      <c r="D13" s="860" t="s">
        <v>960</v>
      </c>
    </row>
    <row r="14" spans="1:4" s="261" customFormat="1" ht="42" customHeight="1">
      <c r="A14" s="865" t="s">
        <v>478</v>
      </c>
      <c r="B14" s="863" t="s">
        <v>92</v>
      </c>
      <c r="C14" s="866">
        <v>5500</v>
      </c>
      <c r="D14" s="860" t="s">
        <v>179</v>
      </c>
    </row>
    <row r="15" spans="1:4" s="261" customFormat="1" ht="45" customHeight="1">
      <c r="A15" s="865" t="s">
        <v>599</v>
      </c>
      <c r="B15" s="863" t="s">
        <v>740</v>
      </c>
      <c r="C15" s="866">
        <v>570.6</v>
      </c>
      <c r="D15" s="860" t="s">
        <v>913</v>
      </c>
    </row>
    <row r="16" spans="1:4" s="261" customFormat="1" ht="45.75" customHeight="1">
      <c r="A16" s="867" t="s">
        <v>487</v>
      </c>
      <c r="B16" s="863" t="s">
        <v>912</v>
      </c>
      <c r="C16" s="866">
        <f>SUM(C17:C25)+C26</f>
        <v>3496</v>
      </c>
      <c r="D16" s="1208" t="s">
        <v>680</v>
      </c>
    </row>
    <row r="17" spans="1:4" s="261" customFormat="1" ht="27" customHeight="1" hidden="1" outlineLevel="1">
      <c r="A17" s="868" t="s">
        <v>451</v>
      </c>
      <c r="B17" s="863" t="s">
        <v>42</v>
      </c>
      <c r="C17" s="864">
        <v>314.7</v>
      </c>
      <c r="D17" s="1208"/>
    </row>
    <row r="18" spans="1:4" s="261" customFormat="1" ht="27.75" customHeight="1" hidden="1" outlineLevel="1">
      <c r="A18" s="868" t="s">
        <v>452</v>
      </c>
      <c r="B18" s="863" t="s">
        <v>42</v>
      </c>
      <c r="C18" s="864">
        <v>333</v>
      </c>
      <c r="D18" s="1208"/>
    </row>
    <row r="19" spans="1:4" s="261" customFormat="1" ht="27" customHeight="1" hidden="1" outlineLevel="1">
      <c r="A19" s="868" t="s">
        <v>454</v>
      </c>
      <c r="B19" s="863" t="s">
        <v>42</v>
      </c>
      <c r="C19" s="864">
        <v>326.8</v>
      </c>
      <c r="D19" s="1208"/>
    </row>
    <row r="20" spans="1:4" s="261" customFormat="1" ht="26.25" customHeight="1" hidden="1" outlineLevel="1">
      <c r="A20" s="868" t="s">
        <v>455</v>
      </c>
      <c r="B20" s="863" t="s">
        <v>42</v>
      </c>
      <c r="C20" s="864">
        <v>151.3</v>
      </c>
      <c r="D20" s="1208"/>
    </row>
    <row r="21" spans="1:4" s="261" customFormat="1" ht="28.5" customHeight="1" hidden="1" outlineLevel="1">
      <c r="A21" s="868" t="s">
        <v>459</v>
      </c>
      <c r="B21" s="863" t="s">
        <v>42</v>
      </c>
      <c r="C21" s="864">
        <v>151.3</v>
      </c>
      <c r="D21" s="1208"/>
    </row>
    <row r="22" spans="1:6" s="261" customFormat="1" ht="30" customHeight="1" hidden="1" outlineLevel="1">
      <c r="A22" s="868" t="s">
        <v>462</v>
      </c>
      <c r="B22" s="863" t="s">
        <v>43</v>
      </c>
      <c r="C22" s="864">
        <v>69.2</v>
      </c>
      <c r="D22" s="1208"/>
      <c r="F22" s="261" t="s">
        <v>833</v>
      </c>
    </row>
    <row r="23" spans="1:4" s="261" customFormat="1" ht="31.5" customHeight="1" hidden="1" outlineLevel="1">
      <c r="A23" s="868" t="s">
        <v>717</v>
      </c>
      <c r="B23" s="863" t="s">
        <v>43</v>
      </c>
      <c r="C23" s="864">
        <v>478.9</v>
      </c>
      <c r="D23" s="1208"/>
    </row>
    <row r="24" spans="1:4" s="261" customFormat="1" ht="27.75" customHeight="1" hidden="1" outlineLevel="1">
      <c r="A24" s="868" t="s">
        <v>481</v>
      </c>
      <c r="B24" s="863" t="s">
        <v>43</v>
      </c>
      <c r="C24" s="864">
        <v>478.9</v>
      </c>
      <c r="D24" s="1208"/>
    </row>
    <row r="25" spans="1:4" s="261" customFormat="1" ht="27.75" customHeight="1" hidden="1" outlineLevel="1">
      <c r="A25" s="868" t="s">
        <v>482</v>
      </c>
      <c r="B25" s="863" t="s">
        <v>43</v>
      </c>
      <c r="C25" s="864">
        <v>478.9</v>
      </c>
      <c r="D25" s="1208"/>
    </row>
    <row r="26" spans="1:4" s="261" customFormat="1" ht="27.75" customHeight="1" hidden="1" outlineLevel="1">
      <c r="A26" s="862" t="s">
        <v>480</v>
      </c>
      <c r="B26" s="863" t="s">
        <v>43</v>
      </c>
      <c r="C26" s="864">
        <v>713</v>
      </c>
      <c r="D26" s="1208"/>
    </row>
    <row r="27" spans="1:4" s="261" customFormat="1" ht="47.25" customHeight="1" collapsed="1">
      <c r="A27" s="862" t="s">
        <v>480</v>
      </c>
      <c r="B27" s="1004" t="s">
        <v>43</v>
      </c>
      <c r="C27" s="1005">
        <v>1198.1</v>
      </c>
      <c r="D27" s="1006" t="s">
        <v>75</v>
      </c>
    </row>
    <row r="28" spans="1:4" s="261" customFormat="1" ht="65.25" customHeight="1">
      <c r="A28" s="868" t="s">
        <v>529</v>
      </c>
      <c r="B28" s="863" t="s">
        <v>43</v>
      </c>
      <c r="C28" s="864">
        <v>128.1</v>
      </c>
      <c r="D28" s="1043" t="s">
        <v>486</v>
      </c>
    </row>
    <row r="29" spans="1:4" s="261" customFormat="1" ht="68.25" customHeight="1">
      <c r="A29" s="865" t="s">
        <v>399</v>
      </c>
      <c r="B29" s="863" t="s">
        <v>42</v>
      </c>
      <c r="C29" s="1003">
        <v>2000</v>
      </c>
      <c r="D29" s="1043" t="s">
        <v>849</v>
      </c>
    </row>
    <row r="30" spans="1:4" s="261" customFormat="1" ht="59.25" customHeight="1">
      <c r="A30" s="865" t="s">
        <v>911</v>
      </c>
      <c r="B30" s="883" t="s">
        <v>953</v>
      </c>
      <c r="C30" s="1041">
        <v>256.8</v>
      </c>
      <c r="D30" s="1042" t="s">
        <v>0</v>
      </c>
    </row>
    <row r="31" spans="1:4" s="261" customFormat="1" ht="28.5" customHeight="1">
      <c r="A31" s="1007" t="s">
        <v>962</v>
      </c>
      <c r="B31" s="883" t="s">
        <v>51</v>
      </c>
      <c r="C31" s="1008">
        <v>1000</v>
      </c>
      <c r="D31" s="1009" t="s">
        <v>735</v>
      </c>
    </row>
    <row r="32" spans="1:4" s="261" customFormat="1" ht="45" customHeight="1">
      <c r="A32" s="862" t="s">
        <v>962</v>
      </c>
      <c r="B32" s="863" t="s">
        <v>51</v>
      </c>
      <c r="C32" s="864">
        <v>2000</v>
      </c>
      <c r="D32" s="860" t="s">
        <v>955</v>
      </c>
    </row>
    <row r="33" spans="1:4" s="261" customFormat="1" ht="44.25" customHeight="1" thickBot="1">
      <c r="A33" s="862" t="s">
        <v>628</v>
      </c>
      <c r="B33" s="863" t="s">
        <v>709</v>
      </c>
      <c r="C33" s="864">
        <v>298.9</v>
      </c>
      <c r="D33" s="869" t="s">
        <v>629</v>
      </c>
    </row>
    <row r="34" spans="1:4" s="261" customFormat="1" ht="51.75" customHeight="1" thickBot="1">
      <c r="A34" s="870" t="s">
        <v>77</v>
      </c>
      <c r="B34" s="871"/>
      <c r="C34" s="872">
        <f>SUM(C8+C9+C10+C11+C12+C13+C14+C15+C16+C27+C31+C32+C33+C29+C7+C30+C28)</f>
        <v>22548.5</v>
      </c>
      <c r="D34" s="873"/>
    </row>
    <row r="35" spans="1:4" s="261" customFormat="1" ht="51.75" customHeight="1">
      <c r="A35" s="1045"/>
      <c r="B35" s="1046"/>
      <c r="C35" s="1047"/>
      <c r="D35" s="1048"/>
    </row>
    <row r="36" spans="1:4" s="261" customFormat="1" ht="24.75" customHeight="1">
      <c r="A36" s="1045"/>
      <c r="B36" s="1046"/>
      <c r="C36" s="1047"/>
      <c r="D36" s="1048"/>
    </row>
    <row r="37" spans="1:4" s="856" customFormat="1" ht="20.25">
      <c r="A37" s="394"/>
      <c r="B37" s="394"/>
      <c r="C37" s="394"/>
      <c r="D37" s="394"/>
    </row>
    <row r="38" spans="1:4" s="856" customFormat="1" ht="20.25">
      <c r="A38" s="394"/>
      <c r="B38" s="394"/>
      <c r="C38" s="394"/>
      <c r="D38" s="394"/>
    </row>
    <row r="39" spans="1:4" s="856" customFormat="1" ht="20.25">
      <c r="A39" s="394" t="s">
        <v>632</v>
      </c>
      <c r="B39" s="394"/>
      <c r="C39" s="394"/>
      <c r="D39" s="1049" t="s">
        <v>489</v>
      </c>
    </row>
  </sheetData>
  <mergeCells count="7">
    <mergeCell ref="D16:D26"/>
    <mergeCell ref="A2:D2"/>
    <mergeCell ref="A3:D3"/>
    <mergeCell ref="A5:A6"/>
    <mergeCell ref="B5:B6"/>
    <mergeCell ref="C5:C6"/>
    <mergeCell ref="D5:D6"/>
  </mergeCells>
  <printOptions/>
  <pageMargins left="0.75" right="0.47" top="0.51" bottom="1" header="0.5" footer="0.5"/>
  <pageSetup horizontalDpi="600" verticalDpi="6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7"/>
  <sheetViews>
    <sheetView zoomScaleSheetLayoutView="100" zoomScalePageLayoutView="0" workbookViewId="0" topLeftCell="A34">
      <selection activeCell="C43" sqref="C43"/>
    </sheetView>
  </sheetViews>
  <sheetFormatPr defaultColWidth="9.00390625" defaultRowHeight="12.75"/>
  <cols>
    <col min="1" max="1" width="6.75390625" style="3" customWidth="1"/>
    <col min="2" max="2" width="75.375" style="3" customWidth="1"/>
    <col min="3" max="3" width="10.125" style="3" customWidth="1"/>
    <col min="4" max="5" width="10.75390625" style="3" customWidth="1"/>
    <col min="6" max="6" width="11.125" style="3" customWidth="1"/>
    <col min="7" max="7" width="35.625" style="3" customWidth="1"/>
    <col min="8" max="11" width="9.125" style="3" customWidth="1"/>
    <col min="12" max="12" width="9.625" style="3" bestFit="1" customWidth="1"/>
    <col min="13" max="16384" width="9.125" style="3" customWidth="1"/>
  </cols>
  <sheetData>
    <row r="1" spans="1:7" ht="56.25" customHeight="1" thickBot="1">
      <c r="A1" s="1218" t="s">
        <v>809</v>
      </c>
      <c r="B1" s="1219"/>
      <c r="C1" s="1219"/>
      <c r="D1" s="1219"/>
      <c r="E1" s="1219"/>
      <c r="F1" s="1219"/>
      <c r="G1" s="1219"/>
    </row>
    <row r="2" spans="1:7" ht="15.75">
      <c r="A2" s="1231" t="s">
        <v>551</v>
      </c>
      <c r="B2" s="1228" t="s">
        <v>86</v>
      </c>
      <c r="C2" s="1146" t="s">
        <v>87</v>
      </c>
      <c r="D2" s="1222" t="s">
        <v>88</v>
      </c>
      <c r="E2" s="1223"/>
      <c r="F2" s="1224"/>
      <c r="G2" s="1225" t="s">
        <v>85</v>
      </c>
    </row>
    <row r="3" spans="1:7" ht="15.75">
      <c r="A3" s="1232"/>
      <c r="B3" s="1229"/>
      <c r="C3" s="1220"/>
      <c r="D3" s="1234" t="s">
        <v>89</v>
      </c>
      <c r="E3" s="1234" t="s">
        <v>811</v>
      </c>
      <c r="F3" s="1244" t="s">
        <v>812</v>
      </c>
      <c r="G3" s="1226"/>
    </row>
    <row r="4" spans="1:8" ht="54.75" customHeight="1">
      <c r="A4" s="1233"/>
      <c r="B4" s="1230"/>
      <c r="C4" s="1221"/>
      <c r="D4" s="1235"/>
      <c r="E4" s="1237"/>
      <c r="F4" s="1245"/>
      <c r="G4" s="1227"/>
      <c r="H4" s="53"/>
    </row>
    <row r="5" spans="1:8" ht="19.5" customHeight="1">
      <c r="A5" s="720">
        <v>1</v>
      </c>
      <c r="B5" s="721">
        <v>2</v>
      </c>
      <c r="C5" s="722">
        <v>3</v>
      </c>
      <c r="D5" s="717">
        <v>4</v>
      </c>
      <c r="E5" s="718">
        <v>5</v>
      </c>
      <c r="F5" s="719">
        <v>6</v>
      </c>
      <c r="G5" s="723">
        <v>7</v>
      </c>
      <c r="H5" s="53"/>
    </row>
    <row r="6" spans="1:8" ht="21.75" customHeight="1">
      <c r="A6" s="700" t="s">
        <v>738</v>
      </c>
      <c r="B6" s="427" t="s">
        <v>373</v>
      </c>
      <c r="C6" s="690">
        <f aca="true" t="shared" si="0" ref="C6:C13">SUM(F6+E6+D6)</f>
        <v>214</v>
      </c>
      <c r="D6" s="714"/>
      <c r="E6" s="715">
        <f>SUM(E7)</f>
        <v>214</v>
      </c>
      <c r="F6" s="697"/>
      <c r="G6" s="698"/>
      <c r="H6" s="53"/>
    </row>
    <row r="7" spans="1:7" ht="21" customHeight="1">
      <c r="A7" s="701" t="s">
        <v>40</v>
      </c>
      <c r="B7" s="227" t="s">
        <v>749</v>
      </c>
      <c r="C7" s="690">
        <f t="shared" si="0"/>
        <v>214</v>
      </c>
      <c r="D7" s="691"/>
      <c r="E7" s="692">
        <f>SUM(E8)</f>
        <v>214</v>
      </c>
      <c r="F7" s="693"/>
      <c r="G7" s="1238" t="s">
        <v>70</v>
      </c>
    </row>
    <row r="8" spans="1:7" ht="32.25" customHeight="1">
      <c r="A8" s="436" t="s">
        <v>40</v>
      </c>
      <c r="B8" s="152" t="s">
        <v>66</v>
      </c>
      <c r="C8" s="694">
        <f t="shared" si="0"/>
        <v>214</v>
      </c>
      <c r="D8" s="695"/>
      <c r="E8" s="695">
        <v>214</v>
      </c>
      <c r="F8" s="695"/>
      <c r="G8" s="1243"/>
    </row>
    <row r="9" spans="1:7" ht="20.25" customHeight="1">
      <c r="A9" s="704" t="s">
        <v>739</v>
      </c>
      <c r="B9" s="427" t="s">
        <v>430</v>
      </c>
      <c r="C9" s="690">
        <f t="shared" si="0"/>
        <v>455</v>
      </c>
      <c r="D9" s="696"/>
      <c r="E9" s="696">
        <f>SUM(E12)</f>
        <v>-120</v>
      </c>
      <c r="F9" s="696">
        <f>SUM(F12+F11)</f>
        <v>575</v>
      </c>
      <c r="G9" s="1238" t="s">
        <v>556</v>
      </c>
    </row>
    <row r="10" spans="1:7" ht="20.25" customHeight="1">
      <c r="A10" s="437" t="s">
        <v>328</v>
      </c>
      <c r="B10" s="746" t="s">
        <v>35</v>
      </c>
      <c r="C10" s="696">
        <f>SUM(C11)</f>
        <v>575</v>
      </c>
      <c r="D10" s="696"/>
      <c r="E10" s="696">
        <f>SUM(E11)</f>
        <v>0</v>
      </c>
      <c r="F10" s="696">
        <f>SUM(F11)</f>
        <v>575</v>
      </c>
      <c r="G10" s="1241"/>
    </row>
    <row r="11" spans="1:7" ht="27.75" customHeight="1">
      <c r="A11" s="437" t="s">
        <v>328</v>
      </c>
      <c r="B11" s="128" t="s">
        <v>327</v>
      </c>
      <c r="C11" s="694">
        <f t="shared" si="0"/>
        <v>575</v>
      </c>
      <c r="D11" s="696"/>
      <c r="E11" s="696"/>
      <c r="F11" s="695">
        <v>575</v>
      </c>
      <c r="G11" s="1241"/>
    </row>
    <row r="12" spans="1:7" ht="21" customHeight="1">
      <c r="A12" s="437" t="s">
        <v>71</v>
      </c>
      <c r="B12" s="227" t="s">
        <v>253</v>
      </c>
      <c r="C12" s="690">
        <f t="shared" si="0"/>
        <v>-120</v>
      </c>
      <c r="D12" s="696"/>
      <c r="E12" s="696">
        <f>SUM(E13)</f>
        <v>-120</v>
      </c>
      <c r="F12" s="695"/>
      <c r="G12" s="1241"/>
    </row>
    <row r="13" spans="1:7" ht="30" customHeight="1">
      <c r="A13" s="437" t="s">
        <v>71</v>
      </c>
      <c r="B13" s="418" t="s">
        <v>344</v>
      </c>
      <c r="C13" s="694">
        <f t="shared" si="0"/>
        <v>-120</v>
      </c>
      <c r="D13" s="695"/>
      <c r="E13" s="695">
        <v>-120</v>
      </c>
      <c r="F13" s="695"/>
      <c r="G13" s="1242"/>
    </row>
    <row r="14" spans="1:7" ht="22.5" customHeight="1">
      <c r="A14" s="700" t="s">
        <v>737</v>
      </c>
      <c r="B14" s="702" t="s">
        <v>434</v>
      </c>
      <c r="C14" s="696">
        <f>SUM(C15+C17)</f>
        <v>69945.4</v>
      </c>
      <c r="D14" s="696">
        <f>SUM(D15+D17)</f>
        <v>69945.4</v>
      </c>
      <c r="E14" s="695"/>
      <c r="F14" s="695"/>
      <c r="G14" s="686"/>
    </row>
    <row r="15" spans="1:7" ht="24.75" customHeight="1">
      <c r="A15" s="700" t="s">
        <v>92</v>
      </c>
      <c r="B15" s="699" t="s">
        <v>647</v>
      </c>
      <c r="C15" s="696">
        <f>SUM(C16)</f>
        <v>18321.5</v>
      </c>
      <c r="D15" s="696">
        <f>SUM(D16)</f>
        <v>18321.5</v>
      </c>
      <c r="E15" s="695"/>
      <c r="F15" s="695"/>
      <c r="G15" s="686"/>
    </row>
    <row r="16" spans="1:7" ht="44.25" customHeight="1">
      <c r="A16" s="437" t="s">
        <v>92</v>
      </c>
      <c r="B16" s="152" t="s">
        <v>81</v>
      </c>
      <c r="C16" s="694">
        <f>SUM(F16+E16+D16)</f>
        <v>18321.5</v>
      </c>
      <c r="D16" s="695">
        <v>18321.5</v>
      </c>
      <c r="E16" s="695"/>
      <c r="F16" s="695"/>
      <c r="G16" s="433" t="s">
        <v>73</v>
      </c>
    </row>
    <row r="17" spans="1:7" ht="22.5" customHeight="1">
      <c r="A17" s="704" t="s">
        <v>41</v>
      </c>
      <c r="B17" s="427" t="s">
        <v>754</v>
      </c>
      <c r="C17" s="696">
        <f>SUM(C18:C19)</f>
        <v>51623.9</v>
      </c>
      <c r="D17" s="696">
        <f>SUM(D18:D19)</f>
        <v>51623.9</v>
      </c>
      <c r="E17" s="695"/>
      <c r="F17" s="695"/>
      <c r="G17" s="703"/>
    </row>
    <row r="18" spans="1:7" ht="31.5" customHeight="1">
      <c r="A18" s="437" t="s">
        <v>41</v>
      </c>
      <c r="B18" s="439" t="s">
        <v>72</v>
      </c>
      <c r="C18" s="694">
        <f>SUM(F18+E18+D18)</f>
        <v>50960</v>
      </c>
      <c r="D18" s="695">
        <v>50960</v>
      </c>
      <c r="E18" s="695"/>
      <c r="F18" s="695"/>
      <c r="G18" s="686" t="s">
        <v>73</v>
      </c>
    </row>
    <row r="19" spans="1:7" ht="33" customHeight="1">
      <c r="A19" s="437" t="s">
        <v>41</v>
      </c>
      <c r="B19" s="439" t="s">
        <v>175</v>
      </c>
      <c r="C19" s="694">
        <f>SUM(F19+E19+D19)</f>
        <v>663.9</v>
      </c>
      <c r="D19" s="695">
        <v>663.9</v>
      </c>
      <c r="E19" s="695"/>
      <c r="F19" s="695"/>
      <c r="G19" s="433" t="s">
        <v>176</v>
      </c>
    </row>
    <row r="20" spans="1:7" ht="24" customHeight="1">
      <c r="A20" s="704" t="s">
        <v>742</v>
      </c>
      <c r="B20" s="227" t="s">
        <v>24</v>
      </c>
      <c r="C20" s="690">
        <f>SUM(C21)</f>
        <v>23</v>
      </c>
      <c r="D20" s="696"/>
      <c r="E20" s="696"/>
      <c r="F20" s="690">
        <f>SUM(F21)</f>
        <v>23</v>
      </c>
      <c r="G20" s="1238" t="s">
        <v>378</v>
      </c>
    </row>
    <row r="21" spans="1:7" ht="22.5" customHeight="1">
      <c r="A21" s="704" t="s">
        <v>743</v>
      </c>
      <c r="B21" s="227" t="s">
        <v>490</v>
      </c>
      <c r="C21" s="690">
        <f>SUM(C22)</f>
        <v>23</v>
      </c>
      <c r="D21" s="696"/>
      <c r="E21" s="696"/>
      <c r="F21" s="690">
        <f>SUM(F22)</f>
        <v>23</v>
      </c>
      <c r="G21" s="1240"/>
    </row>
    <row r="22" spans="1:7" ht="35.25" customHeight="1">
      <c r="A22" s="437" t="s">
        <v>743</v>
      </c>
      <c r="B22" s="271" t="s">
        <v>810</v>
      </c>
      <c r="C22" s="694">
        <f>SUM(D22:F22)</f>
        <v>23</v>
      </c>
      <c r="D22" s="694"/>
      <c r="E22" s="694"/>
      <c r="F22" s="694">
        <v>23</v>
      </c>
      <c r="G22" s="1239"/>
    </row>
    <row r="23" spans="1:7" ht="27" customHeight="1">
      <c r="A23" s="704" t="s">
        <v>912</v>
      </c>
      <c r="B23" s="450" t="s">
        <v>445</v>
      </c>
      <c r="C23" s="696">
        <f>SUM(C24+C27+C33)</f>
        <v>40628.8</v>
      </c>
      <c r="D23" s="696">
        <f>SUM(D24+D27+D33)</f>
        <v>52993</v>
      </c>
      <c r="E23" s="696">
        <f>SUM(E24+E27+E33)</f>
        <v>-12427</v>
      </c>
      <c r="F23" s="696">
        <f>SUM(F24+F27+F33)</f>
        <v>62.8</v>
      </c>
      <c r="G23" s="433"/>
    </row>
    <row r="24" spans="1:7" ht="21.75" customHeight="1">
      <c r="A24" s="704" t="s">
        <v>42</v>
      </c>
      <c r="B24" s="450" t="s">
        <v>649</v>
      </c>
      <c r="C24" s="696">
        <f>SUM(C25:C26)</f>
        <v>48209.4</v>
      </c>
      <c r="D24" s="696">
        <f>SUM(D25:D26)</f>
        <v>48209.4</v>
      </c>
      <c r="E24" s="695"/>
      <c r="F24" s="695"/>
      <c r="G24" s="703"/>
    </row>
    <row r="25" spans="1:7" ht="38.25" customHeight="1">
      <c r="A25" s="437" t="s">
        <v>42</v>
      </c>
      <c r="B25" s="439" t="s">
        <v>74</v>
      </c>
      <c r="C25" s="694">
        <f>SUM(F25+E25+D25)</f>
        <v>45000</v>
      </c>
      <c r="D25" s="695">
        <v>45000</v>
      </c>
      <c r="E25" s="695"/>
      <c r="F25" s="695"/>
      <c r="G25" s="686" t="s">
        <v>73</v>
      </c>
    </row>
    <row r="26" spans="1:7" ht="66" customHeight="1">
      <c r="A26" s="437" t="s">
        <v>42</v>
      </c>
      <c r="B26" s="271" t="s">
        <v>217</v>
      </c>
      <c r="C26" s="694">
        <f>SUM(F26+E26+D26)</f>
        <v>3209.4</v>
      </c>
      <c r="D26" s="695">
        <f>SUM('распр.субвенций'!G6)</f>
        <v>3209.4</v>
      </c>
      <c r="E26" s="695"/>
      <c r="F26" s="695"/>
      <c r="G26" s="686" t="s">
        <v>556</v>
      </c>
    </row>
    <row r="27" spans="1:7" ht="23.25" customHeight="1">
      <c r="A27" s="704" t="s">
        <v>43</v>
      </c>
      <c r="B27" s="227" t="s">
        <v>759</v>
      </c>
      <c r="C27" s="696">
        <f>SUM(C28:C32)</f>
        <v>-7643.4</v>
      </c>
      <c r="D27" s="696">
        <f>SUM(D28:D32)</f>
        <v>4783.6</v>
      </c>
      <c r="E27" s="696">
        <f>SUM(E28:E32)</f>
        <v>-12427</v>
      </c>
      <c r="F27" s="696">
        <f>SUM(F28:F28)</f>
        <v>0</v>
      </c>
      <c r="G27" s="708"/>
    </row>
    <row r="28" spans="1:7" ht="65.25" customHeight="1">
      <c r="A28" s="437" t="s">
        <v>43</v>
      </c>
      <c r="B28" s="271" t="s">
        <v>217</v>
      </c>
      <c r="C28" s="694">
        <f>SUM(F28+E28+D28)</f>
        <v>4783.6</v>
      </c>
      <c r="D28" s="695">
        <f>SUM('распр.субвенций'!G18)</f>
        <v>4783.6</v>
      </c>
      <c r="E28" s="695"/>
      <c r="F28" s="695"/>
      <c r="G28" s="1238" t="s">
        <v>556</v>
      </c>
    </row>
    <row r="29" spans="1:7" ht="29.25" customHeight="1">
      <c r="A29" s="438" t="s">
        <v>43</v>
      </c>
      <c r="B29" s="271" t="s">
        <v>68</v>
      </c>
      <c r="C29" s="694">
        <f>SUM(D29:F29)</f>
        <v>-1465</v>
      </c>
      <c r="D29" s="694"/>
      <c r="E29" s="694">
        <v>-1465</v>
      </c>
      <c r="F29" s="694"/>
      <c r="G29" s="1240"/>
    </row>
    <row r="30" spans="1:7" ht="29.25" customHeight="1">
      <c r="A30" s="438" t="s">
        <v>43</v>
      </c>
      <c r="B30" s="271" t="s">
        <v>69</v>
      </c>
      <c r="C30" s="694">
        <f>SUM(D30:F30)</f>
        <v>2636</v>
      </c>
      <c r="D30" s="694"/>
      <c r="E30" s="694">
        <v>2636</v>
      </c>
      <c r="F30" s="694"/>
      <c r="G30" s="1240"/>
    </row>
    <row r="31" spans="1:7" ht="31.5" customHeight="1">
      <c r="A31" s="438" t="s">
        <v>43</v>
      </c>
      <c r="B31" s="418" t="s">
        <v>303</v>
      </c>
      <c r="C31" s="694">
        <f>SUM(D31:F31)</f>
        <v>-13438</v>
      </c>
      <c r="D31" s="694"/>
      <c r="E31" s="694">
        <v>-13438</v>
      </c>
      <c r="F31" s="694"/>
      <c r="G31" s="1240"/>
    </row>
    <row r="32" spans="1:7" ht="32.25" customHeight="1">
      <c r="A32" s="438" t="s">
        <v>43</v>
      </c>
      <c r="B32" s="418" t="s">
        <v>346</v>
      </c>
      <c r="C32" s="694">
        <f>SUM(D32:F32)</f>
        <v>-160</v>
      </c>
      <c r="D32" s="694"/>
      <c r="E32" s="694">
        <v>-160</v>
      </c>
      <c r="F32" s="694"/>
      <c r="G32" s="1239"/>
    </row>
    <row r="33" spans="1:7" ht="21.75" customHeight="1">
      <c r="A33" s="704" t="s">
        <v>44</v>
      </c>
      <c r="B33" s="227" t="s">
        <v>531</v>
      </c>
      <c r="C33" s="696">
        <f>SUM(C34)</f>
        <v>62.8</v>
      </c>
      <c r="D33" s="696">
        <f>SUM(D34)</f>
        <v>0</v>
      </c>
      <c r="E33" s="696">
        <f>SUM(E34)</f>
        <v>0</v>
      </c>
      <c r="F33" s="696">
        <f>SUM(F34)</f>
        <v>62.8</v>
      </c>
      <c r="G33" s="1238" t="s">
        <v>794</v>
      </c>
    </row>
    <row r="34" spans="1:7" ht="35.25" customHeight="1">
      <c r="A34" s="437" t="s">
        <v>44</v>
      </c>
      <c r="B34" s="271" t="s">
        <v>216</v>
      </c>
      <c r="C34" s="694">
        <f>SUM(D34:F34)</f>
        <v>62.8</v>
      </c>
      <c r="D34" s="694"/>
      <c r="E34" s="694">
        <v>0</v>
      </c>
      <c r="F34" s="694">
        <v>62.8</v>
      </c>
      <c r="G34" s="1239"/>
    </row>
    <row r="35" spans="1:7" ht="30.75" customHeight="1">
      <c r="A35" s="437" t="s">
        <v>744</v>
      </c>
      <c r="B35" s="427" t="s">
        <v>585</v>
      </c>
      <c r="C35" s="696">
        <f>SUM(C36)</f>
        <v>90000</v>
      </c>
      <c r="D35" s="696">
        <f>SUM(D36)</f>
        <v>90000</v>
      </c>
      <c r="E35" s="695"/>
      <c r="F35" s="695"/>
      <c r="G35" s="686"/>
    </row>
    <row r="36" spans="1:7" ht="22.5" customHeight="1">
      <c r="A36" s="437" t="s">
        <v>51</v>
      </c>
      <c r="B36" s="427" t="s">
        <v>661</v>
      </c>
      <c r="C36" s="696">
        <f>SUM(C37)</f>
        <v>90000</v>
      </c>
      <c r="D36" s="696">
        <f>SUM(D37)</f>
        <v>90000</v>
      </c>
      <c r="E36" s="695"/>
      <c r="F36" s="695"/>
      <c r="G36" s="1238" t="s">
        <v>73</v>
      </c>
    </row>
    <row r="37" spans="1:7" ht="21" customHeight="1">
      <c r="A37" s="437" t="s">
        <v>51</v>
      </c>
      <c r="B37" s="439" t="s">
        <v>82</v>
      </c>
      <c r="C37" s="694">
        <f>SUM(F37+E37+D37)</f>
        <v>90000</v>
      </c>
      <c r="D37" s="695">
        <v>90000</v>
      </c>
      <c r="E37" s="695"/>
      <c r="F37" s="695"/>
      <c r="G37" s="1239"/>
    </row>
    <row r="38" spans="1:7" ht="23.25" customHeight="1">
      <c r="A38" s="705">
        <v>1000</v>
      </c>
      <c r="B38" s="450" t="s">
        <v>608</v>
      </c>
      <c r="C38" s="690">
        <f>SUM(C39+C41)</f>
        <v>1162</v>
      </c>
      <c r="D38" s="695"/>
      <c r="E38" s="690">
        <f>SUM(E39+E41)</f>
        <v>1162</v>
      </c>
      <c r="F38" s="695"/>
      <c r="G38" s="433"/>
    </row>
    <row r="39" spans="1:7" ht="22.5" customHeight="1">
      <c r="A39" s="705">
        <v>1003</v>
      </c>
      <c r="B39" s="227" t="s">
        <v>670</v>
      </c>
      <c r="C39" s="690">
        <f>SUM(C40)</f>
        <v>7500</v>
      </c>
      <c r="D39" s="695"/>
      <c r="E39" s="690">
        <f>SUM(E40)</f>
        <v>7500</v>
      </c>
      <c r="F39" s="695"/>
      <c r="G39" s="716"/>
    </row>
    <row r="40" spans="1:7" ht="44.25" customHeight="1">
      <c r="A40" s="440">
        <v>1003</v>
      </c>
      <c r="B40" s="418" t="s">
        <v>776</v>
      </c>
      <c r="C40" s="694">
        <f>SUM(D40:F40)</f>
        <v>7500</v>
      </c>
      <c r="D40" s="694"/>
      <c r="E40" s="694">
        <v>7500</v>
      </c>
      <c r="F40" s="694"/>
      <c r="G40" s="433" t="s">
        <v>556</v>
      </c>
    </row>
    <row r="41" spans="1:7" ht="24" customHeight="1">
      <c r="A41" s="706">
        <v>1004</v>
      </c>
      <c r="B41" s="702" t="s">
        <v>746</v>
      </c>
      <c r="C41" s="690">
        <f>SUM(C42)</f>
        <v>-6338</v>
      </c>
      <c r="D41" s="690"/>
      <c r="E41" s="690">
        <f>SUM(E42)</f>
        <v>-6338</v>
      </c>
      <c r="F41" s="694"/>
      <c r="G41" s="716"/>
    </row>
    <row r="42" spans="1:7" ht="60.75" customHeight="1">
      <c r="A42" s="440">
        <v>1004</v>
      </c>
      <c r="B42" s="418" t="s">
        <v>301</v>
      </c>
      <c r="C42" s="694">
        <f>SUM(D42:F42)</f>
        <v>-6338</v>
      </c>
      <c r="D42" s="694"/>
      <c r="E42" s="694">
        <v>-6338</v>
      </c>
      <c r="F42" s="694"/>
      <c r="G42" s="433" t="s">
        <v>556</v>
      </c>
    </row>
    <row r="43" spans="1:7" ht="33" customHeight="1" thickBot="1">
      <c r="A43" s="709"/>
      <c r="B43" s="710" t="s">
        <v>58</v>
      </c>
      <c r="C43" s="711">
        <f>SUM(C38+C35+C23+C20+C14+C9+C6)</f>
        <v>202428.19999999998</v>
      </c>
      <c r="D43" s="711">
        <f>SUM(D38+D35+D23+D20+D14+D9+D6)</f>
        <v>212938.4</v>
      </c>
      <c r="E43" s="711">
        <f>SUM(E38+E35+E23+E20+E14+E9+E6)</f>
        <v>-11171</v>
      </c>
      <c r="F43" s="711">
        <f>SUM(F38+F35+F23+F20+F14+F9)</f>
        <v>660.8</v>
      </c>
      <c r="G43" s="712"/>
    </row>
    <row r="44" spans="1:7" ht="24" customHeight="1">
      <c r="A44" s="1217" t="s">
        <v>164</v>
      </c>
      <c r="B44" s="1170"/>
      <c r="C44" s="1170"/>
      <c r="D44" s="1170"/>
      <c r="E44" s="1170"/>
      <c r="F44" s="1170"/>
      <c r="G44" s="1170"/>
    </row>
    <row r="45" spans="1:7" ht="12.75" customHeight="1">
      <c r="A45" s="1137" t="s">
        <v>290</v>
      </c>
      <c r="B45" s="1236"/>
      <c r="C45" s="1236"/>
      <c r="D45" s="713"/>
      <c r="E45" s="713"/>
      <c r="F45" s="713"/>
      <c r="G45" s="707"/>
    </row>
    <row r="46" spans="1:7" ht="31.5" customHeight="1">
      <c r="A46" s="1136" t="s">
        <v>474</v>
      </c>
      <c r="B46" s="1167"/>
      <c r="C46" s="745"/>
      <c r="D46" s="397"/>
      <c r="E46" s="397"/>
      <c r="F46" s="397"/>
      <c r="G46" s="397"/>
    </row>
    <row r="47" spans="1:7" ht="15.75">
      <c r="A47" s="1161"/>
      <c r="B47" s="1170"/>
      <c r="C47" s="397"/>
      <c r="D47" s="397"/>
      <c r="E47" s="397"/>
      <c r="F47" s="397"/>
      <c r="G47" s="397"/>
    </row>
  </sheetData>
  <sheetProtection/>
  <mergeCells count="19">
    <mergeCell ref="A45:C45"/>
    <mergeCell ref="E3:E4"/>
    <mergeCell ref="G36:G37"/>
    <mergeCell ref="G33:G34"/>
    <mergeCell ref="G20:G22"/>
    <mergeCell ref="G9:G13"/>
    <mergeCell ref="G7:G8"/>
    <mergeCell ref="F3:F4"/>
    <mergeCell ref="G28:G32"/>
    <mergeCell ref="A47:B47"/>
    <mergeCell ref="A44:G44"/>
    <mergeCell ref="A1:G1"/>
    <mergeCell ref="C2:C4"/>
    <mergeCell ref="D2:F2"/>
    <mergeCell ref="G2:G4"/>
    <mergeCell ref="B2:B4"/>
    <mergeCell ref="A2:A4"/>
    <mergeCell ref="D3:D4"/>
    <mergeCell ref="A46:B46"/>
  </mergeCells>
  <printOptions/>
  <pageMargins left="0.64" right="0" top="0.17" bottom="0" header="0.17" footer="0.1968503937007874"/>
  <pageSetup horizontalDpi="600" verticalDpi="600" orientation="portrait" paperSize="9" scale="60" r:id="rId1"/>
  <rowBreaks count="1" manualBreakCount="1">
    <brk id="47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H30"/>
  <sheetViews>
    <sheetView workbookViewId="0" topLeftCell="A28">
      <selection activeCell="J27" sqref="J27"/>
    </sheetView>
  </sheetViews>
  <sheetFormatPr defaultColWidth="9.00390625" defaultRowHeight="12.75"/>
  <cols>
    <col min="1" max="1" width="29.00390625" style="0" customWidth="1"/>
    <col min="2" max="2" width="6.75390625" style="0" customWidth="1"/>
    <col min="3" max="3" width="10.00390625" style="0" customWidth="1"/>
    <col min="4" max="4" width="9.00390625" style="0" customWidth="1"/>
    <col min="5" max="5" width="10.125" style="0" customWidth="1"/>
    <col min="6" max="6" width="8.75390625" style="0" customWidth="1"/>
    <col min="7" max="7" width="10.625" style="0" customWidth="1"/>
    <col min="8" max="8" width="10.75390625" style="0" customWidth="1"/>
  </cols>
  <sheetData>
    <row r="2" spans="1:8" ht="75.75" customHeight="1">
      <c r="A2" s="1250" t="s">
        <v>612</v>
      </c>
      <c r="B2" s="1250"/>
      <c r="C2" s="1250"/>
      <c r="D2" s="1250"/>
      <c r="E2" s="1250"/>
      <c r="F2" s="1250"/>
      <c r="G2" s="1250"/>
      <c r="H2" s="1250"/>
    </row>
    <row r="3" spans="1:8" ht="22.5" customHeight="1">
      <c r="A3" s="3"/>
      <c r="B3" s="3"/>
      <c r="C3" s="3"/>
      <c r="D3" s="3"/>
      <c r="E3" s="3"/>
      <c r="F3" s="3"/>
      <c r="G3" s="1251" t="s">
        <v>163</v>
      </c>
      <c r="H3" s="1251"/>
    </row>
    <row r="4" spans="1:8" ht="58.5" customHeight="1">
      <c r="A4" s="1247"/>
      <c r="B4" s="1246" t="s">
        <v>36</v>
      </c>
      <c r="C4" s="1246" t="s">
        <v>68</v>
      </c>
      <c r="D4" s="1247"/>
      <c r="E4" s="1246" t="s">
        <v>303</v>
      </c>
      <c r="F4" s="1246" t="s">
        <v>346</v>
      </c>
      <c r="G4" s="1248" t="s">
        <v>162</v>
      </c>
      <c r="H4" s="1246" t="s">
        <v>62</v>
      </c>
    </row>
    <row r="5" spans="1:8" ht="111.75" customHeight="1">
      <c r="A5" s="1252"/>
      <c r="B5" s="1247"/>
      <c r="C5" s="441" t="s">
        <v>158</v>
      </c>
      <c r="D5" s="441" t="s">
        <v>159</v>
      </c>
      <c r="E5" s="1247"/>
      <c r="F5" s="1247"/>
      <c r="G5" s="1249"/>
      <c r="H5" s="1247"/>
    </row>
    <row r="6" spans="1:8" ht="30" customHeight="1">
      <c r="A6" s="227" t="s">
        <v>649</v>
      </c>
      <c r="B6" s="456" t="s">
        <v>42</v>
      </c>
      <c r="C6" s="731"/>
      <c r="D6" s="731"/>
      <c r="E6" s="731"/>
      <c r="F6" s="731"/>
      <c r="G6" s="741">
        <f>SUM(G7:G17)</f>
        <v>3209.4</v>
      </c>
      <c r="H6" s="740">
        <f>SUM(H7:H17)</f>
        <v>3209.4</v>
      </c>
    </row>
    <row r="7" spans="1:8" ht="18.75" customHeight="1">
      <c r="A7" s="432" t="s">
        <v>409</v>
      </c>
      <c r="B7" s="330" t="s">
        <v>42</v>
      </c>
      <c r="C7" s="731"/>
      <c r="D7" s="731"/>
      <c r="E7" s="731"/>
      <c r="F7" s="731"/>
      <c r="G7" s="732">
        <v>708.8</v>
      </c>
      <c r="H7" s="733">
        <f>SUM(C7:G7)</f>
        <v>708.8</v>
      </c>
    </row>
    <row r="8" spans="1:8" ht="18.75" customHeight="1">
      <c r="A8" s="432" t="s">
        <v>410</v>
      </c>
      <c r="B8" s="330" t="s">
        <v>42</v>
      </c>
      <c r="C8" s="731"/>
      <c r="D8" s="731"/>
      <c r="E8" s="731"/>
      <c r="F8" s="731"/>
      <c r="G8" s="734">
        <v>100</v>
      </c>
      <c r="H8" s="733">
        <f aca="true" t="shared" si="0" ref="H8:H17">SUM(C8:G8)</f>
        <v>100</v>
      </c>
    </row>
    <row r="9" spans="1:8" ht="21" customHeight="1">
      <c r="A9" s="432" t="s">
        <v>411</v>
      </c>
      <c r="B9" s="330" t="s">
        <v>42</v>
      </c>
      <c r="C9" s="731"/>
      <c r="D9" s="731"/>
      <c r="E9" s="731"/>
      <c r="F9" s="731"/>
      <c r="G9" s="734">
        <v>250</v>
      </c>
      <c r="H9" s="733">
        <f t="shared" si="0"/>
        <v>250</v>
      </c>
    </row>
    <row r="10" spans="1:8" ht="18" customHeight="1">
      <c r="A10" s="432" t="s">
        <v>412</v>
      </c>
      <c r="B10" s="330" t="s">
        <v>42</v>
      </c>
      <c r="C10" s="731"/>
      <c r="D10" s="731"/>
      <c r="E10" s="731"/>
      <c r="F10" s="731"/>
      <c r="G10" s="732">
        <v>525.5</v>
      </c>
      <c r="H10" s="733">
        <f t="shared" si="0"/>
        <v>525.5</v>
      </c>
    </row>
    <row r="11" spans="1:8" ht="19.5" customHeight="1">
      <c r="A11" s="432" t="s">
        <v>413</v>
      </c>
      <c r="B11" s="330" t="s">
        <v>42</v>
      </c>
      <c r="C11" s="731"/>
      <c r="D11" s="731"/>
      <c r="E11" s="731"/>
      <c r="F11" s="731"/>
      <c r="G11" s="734">
        <v>200</v>
      </c>
      <c r="H11" s="733">
        <f t="shared" si="0"/>
        <v>200</v>
      </c>
    </row>
    <row r="12" spans="1:8" ht="18" customHeight="1">
      <c r="A12" s="432" t="s">
        <v>414</v>
      </c>
      <c r="B12" s="330" t="s">
        <v>42</v>
      </c>
      <c r="C12" s="731"/>
      <c r="D12" s="731"/>
      <c r="E12" s="731"/>
      <c r="F12" s="731"/>
      <c r="G12" s="734">
        <v>300</v>
      </c>
      <c r="H12" s="733">
        <f t="shared" si="0"/>
        <v>300</v>
      </c>
    </row>
    <row r="13" spans="1:8" ht="17.25" customHeight="1">
      <c r="A13" s="432" t="s">
        <v>415</v>
      </c>
      <c r="B13" s="330" t="s">
        <v>42</v>
      </c>
      <c r="C13" s="731"/>
      <c r="D13" s="731"/>
      <c r="E13" s="731"/>
      <c r="F13" s="731"/>
      <c r="G13" s="734">
        <v>455</v>
      </c>
      <c r="H13" s="733">
        <f t="shared" si="0"/>
        <v>455</v>
      </c>
    </row>
    <row r="14" spans="1:8" ht="17.25" customHeight="1">
      <c r="A14" s="432" t="s">
        <v>416</v>
      </c>
      <c r="B14" s="330" t="s">
        <v>42</v>
      </c>
      <c r="C14" s="731"/>
      <c r="D14" s="731"/>
      <c r="E14" s="731"/>
      <c r="F14" s="731"/>
      <c r="G14" s="734">
        <v>38</v>
      </c>
      <c r="H14" s="733">
        <f t="shared" si="0"/>
        <v>38</v>
      </c>
    </row>
    <row r="15" spans="1:8" ht="17.25" customHeight="1">
      <c r="A15" s="432" t="s">
        <v>417</v>
      </c>
      <c r="B15" s="330" t="s">
        <v>42</v>
      </c>
      <c r="C15" s="731"/>
      <c r="D15" s="731"/>
      <c r="E15" s="731"/>
      <c r="F15" s="731"/>
      <c r="G15" s="732">
        <v>192.6</v>
      </c>
      <c r="H15" s="733">
        <f t="shared" si="0"/>
        <v>192.6</v>
      </c>
    </row>
    <row r="16" spans="1:8" ht="18.75" customHeight="1">
      <c r="A16" s="432" t="s">
        <v>418</v>
      </c>
      <c r="B16" s="330" t="s">
        <v>42</v>
      </c>
      <c r="C16" s="731"/>
      <c r="D16" s="731"/>
      <c r="E16" s="731"/>
      <c r="F16" s="731"/>
      <c r="G16" s="732">
        <v>299.5</v>
      </c>
      <c r="H16" s="733">
        <f t="shared" si="0"/>
        <v>299.5</v>
      </c>
    </row>
    <row r="17" spans="1:8" ht="16.5" customHeight="1">
      <c r="A17" s="432" t="s">
        <v>419</v>
      </c>
      <c r="B17" s="330" t="s">
        <v>42</v>
      </c>
      <c r="C17" s="731"/>
      <c r="D17" s="731"/>
      <c r="E17" s="731"/>
      <c r="F17" s="731"/>
      <c r="G17" s="734">
        <v>140</v>
      </c>
      <c r="H17" s="733">
        <f t="shared" si="0"/>
        <v>140</v>
      </c>
    </row>
    <row r="18" spans="1:8" ht="18.75" customHeight="1">
      <c r="A18" s="227" t="s">
        <v>759</v>
      </c>
      <c r="B18" s="456" t="s">
        <v>43</v>
      </c>
      <c r="C18" s="739">
        <f aca="true" t="shared" si="1" ref="C18:H18">SUM(C19:C27)</f>
        <v>-1465</v>
      </c>
      <c r="D18" s="739">
        <f t="shared" si="1"/>
        <v>2636</v>
      </c>
      <c r="E18" s="739">
        <f t="shared" si="1"/>
        <v>-13438</v>
      </c>
      <c r="F18" s="739">
        <f t="shared" si="1"/>
        <v>-160</v>
      </c>
      <c r="G18" s="740">
        <f t="shared" si="1"/>
        <v>4783.6</v>
      </c>
      <c r="H18" s="740">
        <f t="shared" si="1"/>
        <v>-7643.4000000000015</v>
      </c>
    </row>
    <row r="19" spans="1:8" ht="15">
      <c r="A19" s="735" t="s">
        <v>4</v>
      </c>
      <c r="B19" s="330" t="s">
        <v>43</v>
      </c>
      <c r="C19" s="736">
        <v>48</v>
      </c>
      <c r="D19" s="736">
        <v>490.2</v>
      </c>
      <c r="E19" s="736"/>
      <c r="F19" s="736">
        <v>-53.2</v>
      </c>
      <c r="G19" s="736">
        <v>120</v>
      </c>
      <c r="H19" s="733">
        <f aca="true" t="shared" si="2" ref="H19:H27">SUM(C19:G19)</f>
        <v>605</v>
      </c>
    </row>
    <row r="20" spans="1:8" ht="15">
      <c r="A20" s="735" t="s">
        <v>6</v>
      </c>
      <c r="B20" s="330" t="s">
        <v>43</v>
      </c>
      <c r="C20" s="736">
        <v>33</v>
      </c>
      <c r="D20" s="736">
        <v>316.1</v>
      </c>
      <c r="E20" s="736"/>
      <c r="F20" s="736">
        <v>-16.7</v>
      </c>
      <c r="G20" s="736">
        <v>1603.6</v>
      </c>
      <c r="H20" s="733">
        <f t="shared" si="2"/>
        <v>1936</v>
      </c>
    </row>
    <row r="21" spans="1:8" ht="15">
      <c r="A21" s="735" t="s">
        <v>7</v>
      </c>
      <c r="B21" s="330" t="s">
        <v>43</v>
      </c>
      <c r="C21" s="736">
        <v>75</v>
      </c>
      <c r="D21" s="736">
        <v>411.9</v>
      </c>
      <c r="E21" s="736"/>
      <c r="F21" s="736">
        <v>-16.7</v>
      </c>
      <c r="G21" s="736">
        <v>915</v>
      </c>
      <c r="H21" s="733">
        <f t="shared" si="2"/>
        <v>1385.2</v>
      </c>
    </row>
    <row r="22" spans="1:8" ht="15">
      <c r="A22" s="735" t="s">
        <v>8</v>
      </c>
      <c r="B22" s="330" t="s">
        <v>43</v>
      </c>
      <c r="C22" s="736">
        <v>0</v>
      </c>
      <c r="D22" s="736">
        <v>686.1</v>
      </c>
      <c r="E22" s="736"/>
      <c r="F22" s="736">
        <v>-16.8</v>
      </c>
      <c r="G22" s="736">
        <v>817.2</v>
      </c>
      <c r="H22" s="733">
        <f t="shared" si="2"/>
        <v>1486.5</v>
      </c>
    </row>
    <row r="23" spans="1:8" ht="15">
      <c r="A23" s="735" t="s">
        <v>9</v>
      </c>
      <c r="B23" s="330" t="s">
        <v>43</v>
      </c>
      <c r="C23" s="736">
        <v>85</v>
      </c>
      <c r="D23" s="736">
        <v>366.1</v>
      </c>
      <c r="E23" s="736"/>
      <c r="F23" s="736">
        <v>-16.8</v>
      </c>
      <c r="G23" s="736">
        <v>525</v>
      </c>
      <c r="H23" s="733">
        <f t="shared" si="2"/>
        <v>959.3</v>
      </c>
    </row>
    <row r="24" spans="1:8" ht="15">
      <c r="A24" s="735" t="s">
        <v>10</v>
      </c>
      <c r="B24" s="330" t="s">
        <v>43</v>
      </c>
      <c r="C24" s="736">
        <v>90</v>
      </c>
      <c r="D24" s="736">
        <v>184.3</v>
      </c>
      <c r="E24" s="736">
        <v>1395.3</v>
      </c>
      <c r="F24" s="736">
        <v>-16.8</v>
      </c>
      <c r="G24" s="736">
        <v>500</v>
      </c>
      <c r="H24" s="733">
        <f t="shared" si="2"/>
        <v>2152.8</v>
      </c>
    </row>
    <row r="25" spans="1:8" ht="15" customHeight="1">
      <c r="A25" s="735" t="s">
        <v>11</v>
      </c>
      <c r="B25" s="330" t="s">
        <v>43</v>
      </c>
      <c r="C25" s="736"/>
      <c r="D25" s="736">
        <v>181.3</v>
      </c>
      <c r="E25" s="736"/>
      <c r="F25" s="736">
        <v>-16.8</v>
      </c>
      <c r="G25" s="736">
        <v>302.8</v>
      </c>
      <c r="H25" s="733">
        <f t="shared" si="2"/>
        <v>467.3</v>
      </c>
    </row>
    <row r="26" spans="1:8" ht="48" customHeight="1" hidden="1">
      <c r="A26" s="432" t="s">
        <v>498</v>
      </c>
      <c r="B26" s="330" t="s">
        <v>43</v>
      </c>
      <c r="C26" s="736"/>
      <c r="D26" s="736"/>
      <c r="E26" s="736"/>
      <c r="F26" s="736"/>
      <c r="G26" s="736"/>
      <c r="H26" s="733">
        <f t="shared" si="2"/>
        <v>0</v>
      </c>
    </row>
    <row r="27" spans="1:8" ht="45" customHeight="1">
      <c r="A27" s="737" t="s">
        <v>813</v>
      </c>
      <c r="B27" s="330" t="s">
        <v>43</v>
      </c>
      <c r="C27" s="736">
        <v>-1796</v>
      </c>
      <c r="D27" s="736"/>
      <c r="E27" s="736">
        <v>-14833.3</v>
      </c>
      <c r="F27" s="736">
        <v>-6.2</v>
      </c>
      <c r="G27" s="736"/>
      <c r="H27" s="733">
        <f t="shared" si="2"/>
        <v>-16635.5</v>
      </c>
    </row>
    <row r="28" spans="1:8" ht="28.5" customHeight="1">
      <c r="A28" s="738" t="s">
        <v>160</v>
      </c>
      <c r="B28" s="456" t="s">
        <v>43</v>
      </c>
      <c r="C28" s="733">
        <f>SUM(C18+C6)</f>
        <v>-1465</v>
      </c>
      <c r="D28" s="733">
        <v>2636</v>
      </c>
      <c r="E28" s="733">
        <v>-13438</v>
      </c>
      <c r="F28" s="733">
        <v>-160</v>
      </c>
      <c r="G28" s="733">
        <f>SUM(G18+G6)</f>
        <v>7993</v>
      </c>
      <c r="H28" s="733">
        <f>SUM(H18+H6)</f>
        <v>-4434.000000000002</v>
      </c>
    </row>
    <row r="30" ht="12.75">
      <c r="H30" s="448"/>
    </row>
  </sheetData>
  <mergeCells count="9">
    <mergeCell ref="F4:F5"/>
    <mergeCell ref="G4:G5"/>
    <mergeCell ref="H4:H5"/>
    <mergeCell ref="A2:H2"/>
    <mergeCell ref="G3:H3"/>
    <mergeCell ref="A4:A5"/>
    <mergeCell ref="B4:B5"/>
    <mergeCell ref="C4:D4"/>
    <mergeCell ref="E4:E5"/>
  </mergeCells>
  <printOptions/>
  <pageMargins left="0.73" right="0.16" top="0.17" bottom="0.16" header="0.23" footer="0.16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1"/>
  <sheetViews>
    <sheetView workbookViewId="0" topLeftCell="B38">
      <selection activeCell="E38" sqref="E38:F38"/>
    </sheetView>
  </sheetViews>
  <sheetFormatPr defaultColWidth="9.00390625" defaultRowHeight="12.75"/>
  <cols>
    <col min="1" max="1" width="72.875" style="0" customWidth="1"/>
    <col min="2" max="2" width="9.875" style="0" customWidth="1"/>
  </cols>
  <sheetData>
    <row r="1" spans="1:6" ht="24.75" customHeight="1">
      <c r="A1" s="273"/>
      <c r="B1" s="273"/>
      <c r="C1" s="273"/>
      <c r="D1" s="273" t="s">
        <v>602</v>
      </c>
      <c r="E1" s="273"/>
      <c r="F1" s="273"/>
    </row>
    <row r="2" spans="1:6" ht="12.75">
      <c r="A2" s="273"/>
      <c r="B2" s="273"/>
      <c r="C2" s="273"/>
      <c r="D2" s="273" t="s">
        <v>395</v>
      </c>
      <c r="E2" s="273"/>
      <c r="F2" s="273"/>
    </row>
    <row r="3" spans="1:6" ht="12.75">
      <c r="A3" s="273"/>
      <c r="B3" s="273"/>
      <c r="C3" s="273"/>
      <c r="D3" s="273" t="s">
        <v>495</v>
      </c>
      <c r="E3" s="273"/>
      <c r="F3" s="273"/>
    </row>
    <row r="4" spans="1:6" ht="33.75" customHeight="1">
      <c r="A4" s="1253" t="s">
        <v>792</v>
      </c>
      <c r="B4" s="1253"/>
      <c r="C4" s="1253"/>
      <c r="D4" s="1253"/>
      <c r="E4" s="1253"/>
      <c r="F4" s="1253"/>
    </row>
    <row r="5" spans="1:6" ht="12.75" customHeight="1" thickBot="1">
      <c r="A5" s="749"/>
      <c r="B5" s="749"/>
      <c r="C5" s="749"/>
      <c r="D5" s="749"/>
      <c r="E5" s="749"/>
      <c r="F5" s="757" t="s">
        <v>362</v>
      </c>
    </row>
    <row r="6" spans="1:6" ht="81" customHeight="1" thickBot="1">
      <c r="A6" s="404" t="s">
        <v>625</v>
      </c>
      <c r="B6" s="785" t="s">
        <v>672</v>
      </c>
      <c r="C6" s="785" t="s">
        <v>673</v>
      </c>
      <c r="D6" s="785" t="s">
        <v>468</v>
      </c>
      <c r="E6" s="785" t="s">
        <v>469</v>
      </c>
      <c r="F6" s="786" t="s">
        <v>467</v>
      </c>
    </row>
    <row r="7" spans="1:6" ht="25.5" customHeight="1">
      <c r="A7" s="794" t="s">
        <v>945</v>
      </c>
      <c r="B7" s="405" t="s">
        <v>285</v>
      </c>
      <c r="C7" s="791"/>
      <c r="D7" s="988">
        <v>2.2</v>
      </c>
      <c r="E7" s="988">
        <v>0</v>
      </c>
      <c r="F7" s="995">
        <f aca="true" t="shared" si="0" ref="F7:F32">SUM(D7+E7)</f>
        <v>2.2</v>
      </c>
    </row>
    <row r="8" spans="1:6" ht="22.5" customHeight="1">
      <c r="A8" s="1257" t="s">
        <v>284</v>
      </c>
      <c r="B8" s="405" t="s">
        <v>285</v>
      </c>
      <c r="C8" s="991">
        <v>3919</v>
      </c>
      <c r="D8" s="989">
        <v>4372</v>
      </c>
      <c r="E8" s="989">
        <v>0</v>
      </c>
      <c r="F8" s="995">
        <f t="shared" si="0"/>
        <v>4372</v>
      </c>
    </row>
    <row r="9" spans="1:6" ht="21.75" customHeight="1">
      <c r="A9" s="1258"/>
      <c r="B9" s="406" t="s">
        <v>286</v>
      </c>
      <c r="C9" s="992">
        <v>1957.3</v>
      </c>
      <c r="D9" s="990">
        <v>1957.3</v>
      </c>
      <c r="E9" s="990">
        <v>0</v>
      </c>
      <c r="F9" s="995">
        <f t="shared" si="0"/>
        <v>1957.3</v>
      </c>
    </row>
    <row r="10" spans="1:6" ht="24.75" customHeight="1">
      <c r="A10" s="794" t="s">
        <v>66</v>
      </c>
      <c r="B10" s="406" t="s">
        <v>288</v>
      </c>
      <c r="C10" s="793"/>
      <c r="D10" s="990"/>
      <c r="E10" s="990">
        <v>214</v>
      </c>
      <c r="F10" s="995">
        <f t="shared" si="0"/>
        <v>214</v>
      </c>
    </row>
    <row r="11" spans="1:6" ht="24.75" customHeight="1">
      <c r="A11" s="788" t="s">
        <v>287</v>
      </c>
      <c r="B11" s="406" t="s">
        <v>288</v>
      </c>
      <c r="C11" s="991">
        <v>576.9</v>
      </c>
      <c r="D11" s="990">
        <v>576.9</v>
      </c>
      <c r="E11" s="990">
        <v>0</v>
      </c>
      <c r="F11" s="995">
        <f t="shared" si="0"/>
        <v>576.9</v>
      </c>
    </row>
    <row r="12" spans="1:6" ht="23.25" customHeight="1">
      <c r="A12" s="1257" t="s">
        <v>295</v>
      </c>
      <c r="B12" s="406" t="s">
        <v>285</v>
      </c>
      <c r="C12" s="991">
        <v>5700</v>
      </c>
      <c r="D12" s="990">
        <v>17526</v>
      </c>
      <c r="E12" s="990">
        <v>0</v>
      </c>
      <c r="F12" s="995">
        <f t="shared" si="0"/>
        <v>17526</v>
      </c>
    </row>
    <row r="13" spans="1:6" ht="23.25" customHeight="1">
      <c r="A13" s="1258"/>
      <c r="B13" s="406" t="s">
        <v>286</v>
      </c>
      <c r="C13" s="991">
        <v>0</v>
      </c>
      <c r="D13" s="990">
        <v>3613.5</v>
      </c>
      <c r="E13" s="990">
        <v>0</v>
      </c>
      <c r="F13" s="995">
        <f t="shared" si="0"/>
        <v>3613.5</v>
      </c>
    </row>
    <row r="14" spans="1:6" ht="36.75" customHeight="1">
      <c r="A14" s="788" t="s">
        <v>776</v>
      </c>
      <c r="B14" s="406" t="s">
        <v>286</v>
      </c>
      <c r="C14" s="991">
        <v>8415</v>
      </c>
      <c r="D14" s="990">
        <v>8415</v>
      </c>
      <c r="E14" s="990">
        <v>7500</v>
      </c>
      <c r="F14" s="995">
        <f t="shared" si="0"/>
        <v>15915</v>
      </c>
    </row>
    <row r="15" spans="1:6" ht="50.25" customHeight="1">
      <c r="A15" s="789" t="s">
        <v>296</v>
      </c>
      <c r="B15" s="406" t="s">
        <v>286</v>
      </c>
      <c r="C15" s="991">
        <v>58366</v>
      </c>
      <c r="D15" s="990">
        <v>58366</v>
      </c>
      <c r="E15" s="990">
        <v>0</v>
      </c>
      <c r="F15" s="995">
        <f t="shared" si="0"/>
        <v>58366</v>
      </c>
    </row>
    <row r="16" spans="1:6" ht="40.5" customHeight="1">
      <c r="A16" s="788" t="s">
        <v>297</v>
      </c>
      <c r="B16" s="406" t="s">
        <v>286</v>
      </c>
      <c r="C16" s="991">
        <v>8526</v>
      </c>
      <c r="D16" s="990">
        <v>8526</v>
      </c>
      <c r="E16" s="990">
        <v>0</v>
      </c>
      <c r="F16" s="995">
        <f t="shared" si="0"/>
        <v>8526</v>
      </c>
    </row>
    <row r="17" spans="1:6" ht="24" customHeight="1">
      <c r="A17" s="788" t="s">
        <v>298</v>
      </c>
      <c r="B17" s="406" t="s">
        <v>286</v>
      </c>
      <c r="C17" s="991">
        <v>4395</v>
      </c>
      <c r="D17" s="991">
        <v>4395</v>
      </c>
      <c r="E17" s="990">
        <v>-1465</v>
      </c>
      <c r="F17" s="995">
        <f t="shared" si="0"/>
        <v>2930</v>
      </c>
    </row>
    <row r="18" spans="1:6" ht="23.25" customHeight="1">
      <c r="A18" s="788" t="s">
        <v>298</v>
      </c>
      <c r="B18" s="406" t="s">
        <v>285</v>
      </c>
      <c r="C18" s="792"/>
      <c r="D18" s="991">
        <v>5168</v>
      </c>
      <c r="E18" s="990">
        <v>2636</v>
      </c>
      <c r="F18" s="995">
        <f t="shared" si="0"/>
        <v>7804</v>
      </c>
    </row>
    <row r="19" spans="1:6" ht="39.75" customHeight="1">
      <c r="A19" s="788" t="s">
        <v>301</v>
      </c>
      <c r="B19" s="406" t="s">
        <v>286</v>
      </c>
      <c r="C19" s="991">
        <v>20360</v>
      </c>
      <c r="D19" s="991">
        <v>20360</v>
      </c>
      <c r="E19" s="990">
        <v>-6338</v>
      </c>
      <c r="F19" s="995">
        <f t="shared" si="0"/>
        <v>14022</v>
      </c>
    </row>
    <row r="20" spans="1:6" ht="25.5" customHeight="1">
      <c r="A20" s="788" t="s">
        <v>302</v>
      </c>
      <c r="B20" s="406" t="s">
        <v>286</v>
      </c>
      <c r="C20" s="991">
        <v>5781</v>
      </c>
      <c r="D20" s="991">
        <v>5781</v>
      </c>
      <c r="E20" s="990">
        <v>0</v>
      </c>
      <c r="F20" s="995">
        <f t="shared" si="0"/>
        <v>5781</v>
      </c>
    </row>
    <row r="21" spans="1:6" ht="25.5" customHeight="1">
      <c r="A21" s="788" t="s">
        <v>303</v>
      </c>
      <c r="B21" s="406" t="s">
        <v>286</v>
      </c>
      <c r="C21" s="991">
        <v>428704</v>
      </c>
      <c r="D21" s="991">
        <v>428704</v>
      </c>
      <c r="E21" s="990">
        <v>-13438</v>
      </c>
      <c r="F21" s="995">
        <f t="shared" si="0"/>
        <v>415266</v>
      </c>
    </row>
    <row r="22" spans="1:6" ht="21" customHeight="1">
      <c r="A22" s="788" t="s">
        <v>304</v>
      </c>
      <c r="B22" s="406" t="s">
        <v>286</v>
      </c>
      <c r="C22" s="991">
        <v>12433.7</v>
      </c>
      <c r="D22" s="991">
        <v>12433.7</v>
      </c>
      <c r="E22" s="990">
        <v>0</v>
      </c>
      <c r="F22" s="995">
        <f t="shared" si="0"/>
        <v>12433.7</v>
      </c>
    </row>
    <row r="23" spans="1:6" ht="27" customHeight="1">
      <c r="A23" s="788" t="s">
        <v>305</v>
      </c>
      <c r="B23" s="406" t="s">
        <v>286</v>
      </c>
      <c r="C23" s="991">
        <v>11590.9</v>
      </c>
      <c r="D23" s="991">
        <v>11590.9</v>
      </c>
      <c r="E23" s="990">
        <v>0</v>
      </c>
      <c r="F23" s="995">
        <f t="shared" si="0"/>
        <v>11590.9</v>
      </c>
    </row>
    <row r="24" spans="1:6" ht="26.25" customHeight="1">
      <c r="A24" s="788" t="s">
        <v>335</v>
      </c>
      <c r="B24" s="406" t="s">
        <v>286</v>
      </c>
      <c r="C24" s="991">
        <v>4391</v>
      </c>
      <c r="D24" s="991">
        <v>4391</v>
      </c>
      <c r="E24" s="990">
        <v>0</v>
      </c>
      <c r="F24" s="995">
        <f t="shared" si="0"/>
        <v>4391</v>
      </c>
    </row>
    <row r="25" spans="1:6" ht="19.5" customHeight="1">
      <c r="A25" s="788" t="s">
        <v>336</v>
      </c>
      <c r="B25" s="406" t="s">
        <v>286</v>
      </c>
      <c r="C25" s="991">
        <v>2395.9</v>
      </c>
      <c r="D25" s="991">
        <v>2395.9</v>
      </c>
      <c r="E25" s="990">
        <v>0</v>
      </c>
      <c r="F25" s="995">
        <f t="shared" si="0"/>
        <v>2395.9</v>
      </c>
    </row>
    <row r="26" spans="1:6" ht="27" customHeight="1">
      <c r="A26" s="788" t="s">
        <v>340</v>
      </c>
      <c r="B26" s="406" t="s">
        <v>286</v>
      </c>
      <c r="C26" s="991">
        <v>2209</v>
      </c>
      <c r="D26" s="991">
        <v>2209</v>
      </c>
      <c r="E26" s="990">
        <v>0</v>
      </c>
      <c r="F26" s="995">
        <f t="shared" si="0"/>
        <v>2209</v>
      </c>
    </row>
    <row r="27" spans="1:6" ht="38.25" customHeight="1">
      <c r="A27" s="788" t="s">
        <v>341</v>
      </c>
      <c r="B27" s="406" t="s">
        <v>286</v>
      </c>
      <c r="C27" s="991">
        <v>260</v>
      </c>
      <c r="D27" s="991">
        <v>260.6</v>
      </c>
      <c r="E27" s="990">
        <v>0</v>
      </c>
      <c r="F27" s="995">
        <f t="shared" si="0"/>
        <v>260.6</v>
      </c>
    </row>
    <row r="28" spans="1:6" ht="21" customHeight="1">
      <c r="A28" s="788" t="s">
        <v>342</v>
      </c>
      <c r="B28" s="406" t="s">
        <v>286</v>
      </c>
      <c r="C28" s="991">
        <v>9680.9</v>
      </c>
      <c r="D28" s="991">
        <v>9680.9</v>
      </c>
      <c r="E28" s="990">
        <v>0</v>
      </c>
      <c r="F28" s="995">
        <f t="shared" si="0"/>
        <v>9680.9</v>
      </c>
    </row>
    <row r="29" spans="1:6" ht="37.5" customHeight="1">
      <c r="A29" s="788" t="s">
        <v>343</v>
      </c>
      <c r="B29" s="406" t="s">
        <v>286</v>
      </c>
      <c r="C29" s="991">
        <v>18</v>
      </c>
      <c r="D29" s="991">
        <v>18</v>
      </c>
      <c r="E29" s="990">
        <v>0</v>
      </c>
      <c r="F29" s="995">
        <f t="shared" si="0"/>
        <v>18</v>
      </c>
    </row>
    <row r="30" spans="1:6" ht="21.75" customHeight="1">
      <c r="A30" s="788" t="s">
        <v>344</v>
      </c>
      <c r="B30" s="406" t="s">
        <v>286</v>
      </c>
      <c r="C30" s="991">
        <v>490</v>
      </c>
      <c r="D30" s="991">
        <v>490</v>
      </c>
      <c r="E30" s="990">
        <v>-120</v>
      </c>
      <c r="F30" s="995">
        <f t="shared" si="0"/>
        <v>370</v>
      </c>
    </row>
    <row r="31" spans="1:6" ht="24.75" customHeight="1">
      <c r="A31" s="788" t="s">
        <v>345</v>
      </c>
      <c r="B31" s="406" t="s">
        <v>286</v>
      </c>
      <c r="C31" s="991">
        <v>38417</v>
      </c>
      <c r="D31" s="991">
        <v>38417</v>
      </c>
      <c r="E31" s="990">
        <v>0</v>
      </c>
      <c r="F31" s="995">
        <f t="shared" si="0"/>
        <v>38417</v>
      </c>
    </row>
    <row r="32" spans="1:6" ht="24.75" customHeight="1">
      <c r="A32" s="788" t="s">
        <v>346</v>
      </c>
      <c r="B32" s="406" t="s">
        <v>286</v>
      </c>
      <c r="C32" s="991">
        <v>950</v>
      </c>
      <c r="D32" s="991">
        <v>950</v>
      </c>
      <c r="E32" s="990">
        <v>-160</v>
      </c>
      <c r="F32" s="995">
        <f t="shared" si="0"/>
        <v>790</v>
      </c>
    </row>
    <row r="33" spans="1:6" ht="27.75" customHeight="1">
      <c r="A33" s="787" t="s">
        <v>347</v>
      </c>
      <c r="B33" s="434" t="s">
        <v>286</v>
      </c>
      <c r="C33" s="993">
        <v>0</v>
      </c>
      <c r="D33" s="993">
        <v>5871.2</v>
      </c>
      <c r="E33" s="994">
        <v>0</v>
      </c>
      <c r="F33" s="996">
        <f>SUM(D33+E33)</f>
        <v>5871.2</v>
      </c>
    </row>
    <row r="34" spans="1:7" ht="17.25" customHeight="1">
      <c r="A34" s="790" t="s">
        <v>348</v>
      </c>
      <c r="B34" s="435"/>
      <c r="C34" s="997">
        <f>SUM(C8:C33)+C7</f>
        <v>629536.6</v>
      </c>
      <c r="D34" s="997">
        <f>SUM(D8:D33)+D7</f>
        <v>656471.0999999999</v>
      </c>
      <c r="E34" s="997">
        <f>SUM(E8:E33)+E7</f>
        <v>-11171</v>
      </c>
      <c r="F34" s="998">
        <f>SUM(F8:F33)+F7</f>
        <v>645300.0999999999</v>
      </c>
      <c r="G34" s="448"/>
    </row>
    <row r="35" spans="1:6" ht="21" customHeight="1">
      <c r="A35" s="1259" t="s">
        <v>371</v>
      </c>
      <c r="B35" s="406" t="s">
        <v>285</v>
      </c>
      <c r="C35" s="999">
        <f>SUM(C8+C11+C12+C18+C10+C7)</f>
        <v>10195.9</v>
      </c>
      <c r="D35" s="991">
        <f>SUM(D8+D11+D12+D18+D10+D7)</f>
        <v>27645.100000000002</v>
      </c>
      <c r="E35" s="991">
        <f>SUM(E8+E11+E12+E18+E10+E7)</f>
        <v>2850</v>
      </c>
      <c r="F35" s="1000">
        <f>SUM(F8+F11+F12+F18+F10+F7)</f>
        <v>30495.100000000002</v>
      </c>
    </row>
    <row r="36" spans="1:6" ht="23.25" thickBot="1">
      <c r="A36" s="1260"/>
      <c r="B36" s="443" t="s">
        <v>286</v>
      </c>
      <c r="C36" s="1001">
        <v>619340.7</v>
      </c>
      <c r="D36" s="1001">
        <f>SUM(D9+D13+D14+D15+D16+D17+D19+D20+D21+D22+D23+D24+D25+D26+D27+D28+D29+D30+D31+D32+D33)</f>
        <v>628826</v>
      </c>
      <c r="E36" s="1001">
        <f>SUM(E9+E13+E14+E15+E16+E17+E19+E20+E21+E22+E23+E24+E25+E26+E27+E28+E29+E30+E31+E32+E33)</f>
        <v>-14021</v>
      </c>
      <c r="F36" s="1002">
        <f>SUM(F9+F13+F14+F15+F16+F17+F19+F20+F21+F22+F23+F24+F25+F26+F27+F28+F29+F30+F31+F32+F33)</f>
        <v>614805</v>
      </c>
    </row>
    <row r="37" spans="1:6" ht="12.75" hidden="1">
      <c r="A37" s="273"/>
      <c r="B37" s="273"/>
      <c r="C37" s="273"/>
      <c r="D37" s="273"/>
      <c r="E37" s="755"/>
      <c r="F37" s="755"/>
    </row>
    <row r="38" spans="1:6" ht="24.75" customHeight="1">
      <c r="A38" s="1256"/>
      <c r="B38" s="1137"/>
      <c r="C38" s="273"/>
      <c r="D38" s="756"/>
      <c r="E38" s="1254"/>
      <c r="F38" s="1255"/>
    </row>
    <row r="39" spans="1:6" ht="0.75" customHeight="1">
      <c r="A39" s="407"/>
      <c r="B39" s="273"/>
      <c r="C39" s="273"/>
      <c r="D39" s="273"/>
      <c r="E39" s="273"/>
      <c r="F39" s="273"/>
    </row>
    <row r="40" spans="1:6" ht="12.75">
      <c r="A40" s="273"/>
      <c r="B40" s="273"/>
      <c r="C40" s="273"/>
      <c r="D40" s="273"/>
      <c r="E40" s="756"/>
      <c r="F40" s="273"/>
    </row>
    <row r="41" spans="1:6" ht="26.25" customHeight="1">
      <c r="A41" s="1136"/>
      <c r="B41" s="1137"/>
      <c r="C41" s="273"/>
      <c r="D41" s="273"/>
      <c r="E41" s="273"/>
      <c r="F41" s="273"/>
    </row>
    <row r="42" spans="1:6" ht="12.75">
      <c r="A42" s="273"/>
      <c r="B42" s="273"/>
      <c r="C42" s="776"/>
      <c r="D42" s="776"/>
      <c r="E42" s="273"/>
      <c r="F42" s="273"/>
    </row>
    <row r="43" spans="1:6" ht="12.75">
      <c r="A43" s="273"/>
      <c r="B43" s="273"/>
      <c r="C43" s="273"/>
      <c r="D43" s="273"/>
      <c r="E43" s="273"/>
      <c r="F43" s="273"/>
    </row>
    <row r="44" spans="1:6" ht="12.75">
      <c r="A44" s="273"/>
      <c r="B44" s="273"/>
      <c r="C44" s="273"/>
      <c r="D44" s="273"/>
      <c r="E44" s="273"/>
      <c r="F44" s="273"/>
    </row>
    <row r="45" spans="1:6" ht="12.75">
      <c r="A45" s="273"/>
      <c r="B45" s="273"/>
      <c r="C45" s="273"/>
      <c r="D45" s="273"/>
      <c r="E45" s="776"/>
      <c r="F45" s="273"/>
    </row>
    <row r="46" spans="1:6" ht="12.75">
      <c r="A46" s="273"/>
      <c r="B46" s="273"/>
      <c r="C46" s="273"/>
      <c r="D46" s="273"/>
      <c r="E46" s="273"/>
      <c r="F46" s="273"/>
    </row>
    <row r="47" spans="1:6" ht="12.75">
      <c r="A47" s="273"/>
      <c r="B47" s="273"/>
      <c r="C47" s="273"/>
      <c r="D47" s="273"/>
      <c r="E47" s="273"/>
      <c r="F47" s="273"/>
    </row>
    <row r="48" spans="1:6" ht="12.75">
      <c r="A48" s="273"/>
      <c r="B48" s="273"/>
      <c r="C48" s="273"/>
      <c r="D48" s="273"/>
      <c r="E48" s="273"/>
      <c r="F48" s="273"/>
    </row>
    <row r="49" spans="1:6" ht="12.75">
      <c r="A49" s="273"/>
      <c r="B49" s="273"/>
      <c r="C49" s="273"/>
      <c r="D49" s="273"/>
      <c r="E49" s="273"/>
      <c r="F49" s="273"/>
    </row>
    <row r="50" spans="1:6" ht="12.75">
      <c r="A50" s="273"/>
      <c r="B50" s="273"/>
      <c r="C50" s="273"/>
      <c r="D50" s="273"/>
      <c r="E50" s="273"/>
      <c r="F50" s="273"/>
    </row>
    <row r="51" spans="1:6" ht="12.75">
      <c r="A51" s="273"/>
      <c r="B51" s="273"/>
      <c r="C51" s="273"/>
      <c r="D51" s="273"/>
      <c r="E51" s="273"/>
      <c r="F51" s="273"/>
    </row>
    <row r="52" spans="1:6" ht="12.75">
      <c r="A52" s="273"/>
      <c r="B52" s="273"/>
      <c r="C52" s="273"/>
      <c r="D52" s="273"/>
      <c r="E52" s="273"/>
      <c r="F52" s="273"/>
    </row>
    <row r="53" spans="1:6" ht="12.75">
      <c r="A53" s="273"/>
      <c r="B53" s="273"/>
      <c r="C53" s="273"/>
      <c r="D53" s="273"/>
      <c r="E53" s="273"/>
      <c r="F53" s="273"/>
    </row>
    <row r="54" spans="1:6" ht="12.75">
      <c r="A54" s="273"/>
      <c r="B54" s="273"/>
      <c r="C54" s="273"/>
      <c r="D54" s="273"/>
      <c r="E54" s="273"/>
      <c r="F54" s="273"/>
    </row>
    <row r="55" spans="1:6" ht="12.75">
      <c r="A55" s="273"/>
      <c r="B55" s="273"/>
      <c r="C55" s="273"/>
      <c r="D55" s="273"/>
      <c r="E55" s="273"/>
      <c r="F55" s="273"/>
    </row>
    <row r="56" spans="1:6" ht="12.75">
      <c r="A56" s="273"/>
      <c r="B56" s="273"/>
      <c r="C56" s="273"/>
      <c r="D56" s="273"/>
      <c r="E56" s="273"/>
      <c r="F56" s="273"/>
    </row>
    <row r="57" spans="1:6" ht="12.75">
      <c r="A57" s="273"/>
      <c r="B57" s="273"/>
      <c r="C57" s="273"/>
      <c r="D57" s="273"/>
      <c r="E57" s="273"/>
      <c r="F57" s="273"/>
    </row>
    <row r="58" spans="1:6" ht="12.75">
      <c r="A58" s="273"/>
      <c r="B58" s="273"/>
      <c r="C58" s="273"/>
      <c r="D58" s="273"/>
      <c r="E58" s="273"/>
      <c r="F58" s="273"/>
    </row>
    <row r="59" spans="1:6" ht="12.75">
      <c r="A59" s="273"/>
      <c r="B59" s="273"/>
      <c r="C59" s="273"/>
      <c r="D59" s="273"/>
      <c r="E59" s="273"/>
      <c r="F59" s="273"/>
    </row>
    <row r="60" spans="1:6" ht="12.75">
      <c r="A60" s="273"/>
      <c r="B60" s="273"/>
      <c r="C60" s="273"/>
      <c r="D60" s="273"/>
      <c r="E60" s="273"/>
      <c r="F60" s="273"/>
    </row>
    <row r="61" spans="1:6" ht="12.75">
      <c r="A61" s="273"/>
      <c r="B61" s="273"/>
      <c r="C61" s="273"/>
      <c r="D61" s="273"/>
      <c r="E61" s="273"/>
      <c r="F61" s="273"/>
    </row>
    <row r="62" spans="1:6" ht="12.75">
      <c r="A62" s="273"/>
      <c r="B62" s="273"/>
      <c r="C62" s="273"/>
      <c r="D62" s="273"/>
      <c r="E62" s="273"/>
      <c r="F62" s="273"/>
    </row>
    <row r="63" spans="1:6" ht="12.75">
      <c r="A63" s="273"/>
      <c r="B63" s="273"/>
      <c r="C63" s="273"/>
      <c r="D63" s="273"/>
      <c r="E63" s="273"/>
      <c r="F63" s="273"/>
    </row>
    <row r="64" spans="1:6" ht="12.75">
      <c r="A64" s="273"/>
      <c r="B64" s="273"/>
      <c r="C64" s="273"/>
      <c r="D64" s="273"/>
      <c r="E64" s="273"/>
      <c r="F64" s="273"/>
    </row>
    <row r="65" spans="1:6" ht="12.75">
      <c r="A65" s="273"/>
      <c r="B65" s="273"/>
      <c r="C65" s="273"/>
      <c r="D65" s="273"/>
      <c r="E65" s="273"/>
      <c r="F65" s="273"/>
    </row>
    <row r="66" spans="1:6" ht="12.75">
      <c r="A66" s="273"/>
      <c r="B66" s="273"/>
      <c r="C66" s="273"/>
      <c r="D66" s="273"/>
      <c r="E66" s="273"/>
      <c r="F66" s="273"/>
    </row>
    <row r="67" spans="1:6" ht="12.75">
      <c r="A67" s="273"/>
      <c r="B67" s="273"/>
      <c r="C67" s="273"/>
      <c r="D67" s="273"/>
      <c r="E67" s="273"/>
      <c r="F67" s="273"/>
    </row>
    <row r="68" spans="1:6" ht="12.75">
      <c r="A68" s="273"/>
      <c r="B68" s="273"/>
      <c r="C68" s="273"/>
      <c r="D68" s="273"/>
      <c r="E68" s="273"/>
      <c r="F68" s="273"/>
    </row>
    <row r="69" spans="1:6" ht="12.75">
      <c r="A69" s="273"/>
      <c r="B69" s="273"/>
      <c r="C69" s="273"/>
      <c r="D69" s="273"/>
      <c r="E69" s="273"/>
      <c r="F69" s="273"/>
    </row>
    <row r="70" spans="1:6" ht="12.75">
      <c r="A70" s="273"/>
      <c r="B70" s="273"/>
      <c r="C70" s="273"/>
      <c r="D70" s="273"/>
      <c r="E70" s="273"/>
      <c r="F70" s="273"/>
    </row>
    <row r="71" spans="1:6" ht="12.75">
      <c r="A71" s="273"/>
      <c r="B71" s="273"/>
      <c r="C71" s="273"/>
      <c r="D71" s="273"/>
      <c r="E71" s="273"/>
      <c r="F71" s="273"/>
    </row>
    <row r="72" spans="1:6" ht="12.75">
      <c r="A72" s="273"/>
      <c r="B72" s="273"/>
      <c r="C72" s="273"/>
      <c r="D72" s="273"/>
      <c r="E72" s="273"/>
      <c r="F72" s="273"/>
    </row>
    <row r="73" spans="1:6" ht="12.75">
      <c r="A73" s="273"/>
      <c r="B73" s="273"/>
      <c r="C73" s="273"/>
      <c r="D73" s="273"/>
      <c r="E73" s="273"/>
      <c r="F73" s="273"/>
    </row>
    <row r="74" spans="1:6" ht="12.75">
      <c r="A74" s="273"/>
      <c r="B74" s="273"/>
      <c r="C74" s="273"/>
      <c r="D74" s="273"/>
      <c r="E74" s="273"/>
      <c r="F74" s="273"/>
    </row>
    <row r="75" spans="1:6" ht="12.75">
      <c r="A75" s="273"/>
      <c r="B75" s="273"/>
      <c r="C75" s="273"/>
      <c r="D75" s="273"/>
      <c r="E75" s="273"/>
      <c r="F75" s="273"/>
    </row>
    <row r="76" spans="1:6" ht="12.75">
      <c r="A76" s="273"/>
      <c r="B76" s="273"/>
      <c r="C76" s="273"/>
      <c r="D76" s="273"/>
      <c r="E76" s="273"/>
      <c r="F76" s="273"/>
    </row>
    <row r="77" spans="1:6" ht="12.75">
      <c r="A77" s="273"/>
      <c r="B77" s="273"/>
      <c r="C77" s="273"/>
      <c r="D77" s="273"/>
      <c r="E77" s="273"/>
      <c r="F77" s="273"/>
    </row>
    <row r="78" spans="1:6" ht="12.75">
      <c r="A78" s="273"/>
      <c r="B78" s="273"/>
      <c r="C78" s="273"/>
      <c r="D78" s="273"/>
      <c r="E78" s="273"/>
      <c r="F78" s="273"/>
    </row>
    <row r="79" spans="1:6" ht="12.75">
      <c r="A79" s="273"/>
      <c r="B79" s="273"/>
      <c r="C79" s="273"/>
      <c r="D79" s="273"/>
      <c r="E79" s="273"/>
      <c r="F79" s="273"/>
    </row>
    <row r="80" spans="1:6" ht="12.75">
      <c r="A80" s="273"/>
      <c r="B80" s="273"/>
      <c r="C80" s="273"/>
      <c r="D80" s="273"/>
      <c r="E80" s="273"/>
      <c r="F80" s="273"/>
    </row>
    <row r="81" spans="1:6" ht="12.75">
      <c r="A81" s="273"/>
      <c r="B81" s="273"/>
      <c r="C81" s="273"/>
      <c r="D81" s="273"/>
      <c r="E81" s="273"/>
      <c r="F81" s="273"/>
    </row>
  </sheetData>
  <mergeCells count="7">
    <mergeCell ref="A4:F4"/>
    <mergeCell ref="E38:F38"/>
    <mergeCell ref="A38:B38"/>
    <mergeCell ref="A41:B41"/>
    <mergeCell ref="A8:A9"/>
    <mergeCell ref="A12:A13"/>
    <mergeCell ref="A35:A36"/>
  </mergeCells>
  <printOptions/>
  <pageMargins left="0.7" right="0.16" top="0.17" bottom="0.17" header="0.21" footer="0.16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25">
      <selection activeCell="A33" sqref="A33"/>
    </sheetView>
  </sheetViews>
  <sheetFormatPr defaultColWidth="9.00390625" defaultRowHeight="12.75"/>
  <cols>
    <col min="1" max="1" width="49.875" style="0" customWidth="1"/>
    <col min="2" max="2" width="9.625" style="0" customWidth="1"/>
    <col min="3" max="3" width="9.375" style="0" customWidth="1"/>
    <col min="4" max="5" width="9.625" style="0" customWidth="1"/>
    <col min="6" max="6" width="9.875" style="0" customWidth="1"/>
  </cols>
  <sheetData>
    <row r="1" spans="1:6" ht="12.75">
      <c r="A1" s="273"/>
      <c r="B1" s="273"/>
      <c r="C1" s="273"/>
      <c r="D1" s="273" t="s">
        <v>892</v>
      </c>
      <c r="E1" s="273"/>
      <c r="F1" s="273"/>
    </row>
    <row r="2" spans="1:6" ht="12.75">
      <c r="A2" s="273"/>
      <c r="B2" s="273"/>
      <c r="C2" s="273"/>
      <c r="D2" s="273" t="s">
        <v>395</v>
      </c>
      <c r="E2" s="273"/>
      <c r="F2" s="273"/>
    </row>
    <row r="3" spans="1:6" ht="12.75">
      <c r="A3" s="273"/>
      <c r="B3" s="273"/>
      <c r="C3" s="273"/>
      <c r="D3" s="273" t="s">
        <v>495</v>
      </c>
      <c r="E3" s="273"/>
      <c r="F3" s="273"/>
    </row>
    <row r="4" spans="1:6" ht="12.75">
      <c r="A4" s="273"/>
      <c r="B4" s="273"/>
      <c r="C4" s="273"/>
      <c r="D4" s="273"/>
      <c r="E4" s="273"/>
      <c r="F4" s="273"/>
    </row>
    <row r="5" spans="1:6" ht="27" customHeight="1">
      <c r="A5" s="1253" t="s">
        <v>793</v>
      </c>
      <c r="B5" s="1253"/>
      <c r="C5" s="1253"/>
      <c r="D5" s="1253"/>
      <c r="E5" s="1253"/>
      <c r="F5" s="1253"/>
    </row>
    <row r="6" spans="1:6" ht="13.5" thickBot="1">
      <c r="A6" s="273"/>
      <c r="B6" s="273"/>
      <c r="C6" s="273"/>
      <c r="D6" s="273"/>
      <c r="E6" s="273"/>
      <c r="F6" s="326" t="s">
        <v>362</v>
      </c>
    </row>
    <row r="7" spans="1:6" ht="62.25" customHeight="1" thickBot="1">
      <c r="A7" s="404" t="s">
        <v>625</v>
      </c>
      <c r="B7" s="408" t="s">
        <v>672</v>
      </c>
      <c r="C7" s="408" t="s">
        <v>781</v>
      </c>
      <c r="D7" s="408" t="s">
        <v>589</v>
      </c>
      <c r="E7" s="408" t="s">
        <v>674</v>
      </c>
      <c r="F7" s="758" t="s">
        <v>425</v>
      </c>
    </row>
    <row r="8" spans="1:6" ht="27" customHeight="1">
      <c r="A8" s="752" t="s">
        <v>382</v>
      </c>
      <c r="B8" s="406" t="s">
        <v>288</v>
      </c>
      <c r="C8" s="764">
        <v>73.7</v>
      </c>
      <c r="D8" s="764">
        <v>0</v>
      </c>
      <c r="E8" s="764">
        <v>0</v>
      </c>
      <c r="F8" s="765">
        <f aca="true" t="shared" si="0" ref="F8:F22">SUM(D8+E8)</f>
        <v>0</v>
      </c>
    </row>
    <row r="9" spans="1:6" ht="38.25" customHeight="1">
      <c r="A9" s="752" t="s">
        <v>693</v>
      </c>
      <c r="B9" s="406" t="s">
        <v>286</v>
      </c>
      <c r="C9" s="764">
        <v>10000</v>
      </c>
      <c r="D9" s="764">
        <v>13614.5</v>
      </c>
      <c r="E9" s="764">
        <v>50960</v>
      </c>
      <c r="F9" s="765">
        <f t="shared" si="0"/>
        <v>64574.5</v>
      </c>
    </row>
    <row r="10" spans="1:6" ht="37.5" customHeight="1">
      <c r="A10" s="752" t="s">
        <v>697</v>
      </c>
      <c r="B10" s="406" t="s">
        <v>286</v>
      </c>
      <c r="C10" s="764">
        <v>21501</v>
      </c>
      <c r="D10" s="764">
        <v>197553.1</v>
      </c>
      <c r="E10" s="764">
        <v>0</v>
      </c>
      <c r="F10" s="765">
        <f t="shared" si="0"/>
        <v>197553.1</v>
      </c>
    </row>
    <row r="11" spans="1:6" ht="42" customHeight="1">
      <c r="A11" s="752" t="s">
        <v>700</v>
      </c>
      <c r="B11" s="406" t="s">
        <v>286</v>
      </c>
      <c r="C11" s="764">
        <v>10000</v>
      </c>
      <c r="D11" s="764">
        <v>12131</v>
      </c>
      <c r="E11" s="764">
        <v>90000</v>
      </c>
      <c r="F11" s="765">
        <f t="shared" si="0"/>
        <v>102131</v>
      </c>
    </row>
    <row r="12" spans="1:6" ht="42" customHeight="1">
      <c r="A12" s="752" t="s">
        <v>782</v>
      </c>
      <c r="B12" s="406" t="s">
        <v>286</v>
      </c>
      <c r="C12" s="764">
        <v>7700</v>
      </c>
      <c r="D12" s="764">
        <v>7700.4</v>
      </c>
      <c r="E12" s="764">
        <v>0</v>
      </c>
      <c r="F12" s="765">
        <f t="shared" si="0"/>
        <v>7700.4</v>
      </c>
    </row>
    <row r="13" spans="1:6" ht="39" customHeight="1">
      <c r="A13" s="752" t="s">
        <v>783</v>
      </c>
      <c r="B13" s="406" t="s">
        <v>286</v>
      </c>
      <c r="C13" s="764">
        <v>8327.9</v>
      </c>
      <c r="D13" s="764">
        <v>54594.6</v>
      </c>
      <c r="E13" s="764">
        <v>18321.5</v>
      </c>
      <c r="F13" s="765">
        <f t="shared" si="0"/>
        <v>72916.1</v>
      </c>
    </row>
    <row r="14" spans="1:6" ht="38.25" customHeight="1">
      <c r="A14" s="752" t="s">
        <v>707</v>
      </c>
      <c r="B14" s="406" t="s">
        <v>286</v>
      </c>
      <c r="C14" s="764">
        <v>11561.3</v>
      </c>
      <c r="D14" s="764">
        <v>70968</v>
      </c>
      <c r="E14" s="764">
        <v>0</v>
      </c>
      <c r="F14" s="765">
        <f t="shared" si="0"/>
        <v>70968</v>
      </c>
    </row>
    <row r="15" spans="1:6" ht="25.5" customHeight="1">
      <c r="A15" s="752" t="s">
        <v>873</v>
      </c>
      <c r="B15" s="406" t="s">
        <v>286</v>
      </c>
      <c r="C15" s="764">
        <v>25362.5</v>
      </c>
      <c r="D15" s="764">
        <v>46858.8</v>
      </c>
      <c r="E15" s="764">
        <v>0</v>
      </c>
      <c r="F15" s="765">
        <f t="shared" si="0"/>
        <v>46858.8</v>
      </c>
    </row>
    <row r="16" spans="1:6" ht="26.25" customHeight="1">
      <c r="A16" s="752" t="s">
        <v>784</v>
      </c>
      <c r="B16" s="406" t="s">
        <v>286</v>
      </c>
      <c r="C16" s="764">
        <v>0</v>
      </c>
      <c r="D16" s="764">
        <v>48290.9</v>
      </c>
      <c r="E16" s="764">
        <v>45000</v>
      </c>
      <c r="F16" s="765">
        <f t="shared" si="0"/>
        <v>93290.9</v>
      </c>
    </row>
    <row r="17" spans="1:6" ht="21.75" customHeight="1">
      <c r="A17" s="752" t="s">
        <v>251</v>
      </c>
      <c r="B17" s="406" t="s">
        <v>286</v>
      </c>
      <c r="C17" s="764"/>
      <c r="D17" s="764"/>
      <c r="E17" s="764">
        <v>7993</v>
      </c>
      <c r="F17" s="765">
        <f t="shared" si="0"/>
        <v>7993</v>
      </c>
    </row>
    <row r="18" spans="1:6" ht="24.75" customHeight="1">
      <c r="A18" s="1262" t="s">
        <v>890</v>
      </c>
      <c r="B18" s="406" t="s">
        <v>286</v>
      </c>
      <c r="C18" s="764">
        <v>0</v>
      </c>
      <c r="D18" s="764">
        <v>9038.2</v>
      </c>
      <c r="E18" s="764">
        <v>0</v>
      </c>
      <c r="F18" s="765">
        <f t="shared" si="0"/>
        <v>9038.2</v>
      </c>
    </row>
    <row r="19" spans="1:6" ht="27" customHeight="1">
      <c r="A19" s="1263"/>
      <c r="B19" s="406" t="s">
        <v>288</v>
      </c>
      <c r="C19" s="764">
        <v>0</v>
      </c>
      <c r="D19" s="764">
        <v>2410.5</v>
      </c>
      <c r="E19" s="764">
        <v>0</v>
      </c>
      <c r="F19" s="765">
        <f t="shared" si="0"/>
        <v>2410.5</v>
      </c>
    </row>
    <row r="20" spans="1:6" ht="24" customHeight="1">
      <c r="A20" s="1262" t="s">
        <v>795</v>
      </c>
      <c r="B20" s="406" t="s">
        <v>288</v>
      </c>
      <c r="C20" s="764">
        <v>0</v>
      </c>
      <c r="D20" s="764">
        <v>37134.5</v>
      </c>
      <c r="E20" s="764">
        <v>0</v>
      </c>
      <c r="F20" s="765">
        <f t="shared" si="0"/>
        <v>37134.5</v>
      </c>
    </row>
    <row r="21" spans="1:6" ht="21" customHeight="1">
      <c r="A21" s="1263"/>
      <c r="B21" s="406" t="s">
        <v>286</v>
      </c>
      <c r="C21" s="764">
        <v>0</v>
      </c>
      <c r="D21" s="764">
        <v>9389.1</v>
      </c>
      <c r="E21" s="764">
        <v>0</v>
      </c>
      <c r="F21" s="765">
        <f t="shared" si="0"/>
        <v>9389.1</v>
      </c>
    </row>
    <row r="22" spans="1:6" ht="25.5" customHeight="1">
      <c r="A22" s="753" t="s">
        <v>177</v>
      </c>
      <c r="B22" s="406" t="s">
        <v>286</v>
      </c>
      <c r="C22" s="764">
        <v>0</v>
      </c>
      <c r="D22" s="764"/>
      <c r="E22" s="764">
        <v>663.9</v>
      </c>
      <c r="F22" s="765">
        <f t="shared" si="0"/>
        <v>663.9</v>
      </c>
    </row>
    <row r="23" spans="1:6" ht="63" customHeight="1">
      <c r="A23" s="752" t="s">
        <v>796</v>
      </c>
      <c r="B23" s="406" t="s">
        <v>286</v>
      </c>
      <c r="C23" s="764">
        <v>0</v>
      </c>
      <c r="D23" s="764">
        <v>6303.2</v>
      </c>
      <c r="E23" s="764">
        <v>0</v>
      </c>
      <c r="F23" s="765">
        <f>SUM(D23+E23)</f>
        <v>6303.2</v>
      </c>
    </row>
    <row r="24" spans="1:6" ht="23.25" customHeight="1">
      <c r="A24" s="752" t="s">
        <v>769</v>
      </c>
      <c r="B24" s="406" t="s">
        <v>288</v>
      </c>
      <c r="C24" s="764"/>
      <c r="D24" s="764">
        <v>247</v>
      </c>
      <c r="E24" s="764">
        <v>0</v>
      </c>
      <c r="F24" s="765">
        <f>SUM(D24+E24)</f>
        <v>247</v>
      </c>
    </row>
    <row r="25" spans="1:9" ht="21" customHeight="1">
      <c r="A25" s="752" t="s">
        <v>797</v>
      </c>
      <c r="B25" s="406"/>
      <c r="C25" s="764">
        <f>SUM(C8:C24)</f>
        <v>94526.4</v>
      </c>
      <c r="D25" s="764">
        <f>SUM(D8:D24)</f>
        <v>516233.8</v>
      </c>
      <c r="E25" s="764">
        <f>SUM(E8:E24)</f>
        <v>212938.4</v>
      </c>
      <c r="F25" s="765">
        <f>SUM(F8:F24)</f>
        <v>729172.2</v>
      </c>
      <c r="H25" s="442"/>
      <c r="I25" s="442"/>
    </row>
    <row r="26" spans="1:8" ht="23.25" customHeight="1">
      <c r="A26" s="1264" t="s">
        <v>371</v>
      </c>
      <c r="B26" s="406" t="s">
        <v>288</v>
      </c>
      <c r="C26" s="985">
        <v>73.7</v>
      </c>
      <c r="D26" s="985">
        <f>SUM(D8+D19+D20+D24)</f>
        <v>39792</v>
      </c>
      <c r="E26" s="985">
        <f>SUM(E8+E19+E20+E24)</f>
        <v>0</v>
      </c>
      <c r="F26" s="768">
        <f>SUM(D26+E26)</f>
        <v>39792</v>
      </c>
      <c r="H26" s="442"/>
    </row>
    <row r="27" spans="1:8" ht="23.25" customHeight="1" thickBot="1">
      <c r="A27" s="1265"/>
      <c r="B27" s="750" t="s">
        <v>286</v>
      </c>
      <c r="C27" s="986">
        <v>94452.7</v>
      </c>
      <c r="D27" s="986">
        <f>SUM(D9+D10+D11+D12+D13+D14+D15+D16+D18+D21+D23+D22+D17)</f>
        <v>476441.8</v>
      </c>
      <c r="E27" s="986">
        <f>SUM(E9+E10+E11+E12+E13+E14+E15+E16+E18+E21+E23+E22+E17)</f>
        <v>212938.4</v>
      </c>
      <c r="F27" s="987">
        <f>SUM(D27+E27)</f>
        <v>689380.2</v>
      </c>
      <c r="G27" s="442"/>
      <c r="H27" s="442"/>
    </row>
    <row r="28" spans="1:6" ht="12.75">
      <c r="A28" s="333"/>
      <c r="B28" s="754"/>
      <c r="C28" s="273"/>
      <c r="D28" s="273"/>
      <c r="E28" s="273"/>
      <c r="F28" s="273"/>
    </row>
    <row r="29" spans="1:6" ht="18" customHeight="1">
      <c r="A29" s="273"/>
      <c r="B29" s="273"/>
      <c r="C29" s="273"/>
      <c r="D29" s="273"/>
      <c r="E29" s="1261"/>
      <c r="F29" s="1261"/>
    </row>
    <row r="30" spans="1:6" ht="7.5" customHeight="1">
      <c r="A30" s="273"/>
      <c r="B30" s="273"/>
      <c r="C30" s="748"/>
      <c r="D30" s="748"/>
      <c r="E30" s="273"/>
      <c r="F30" s="273"/>
    </row>
    <row r="31" spans="1:6" ht="12.75">
      <c r="A31" s="273"/>
      <c r="B31" s="273"/>
      <c r="C31" s="273"/>
      <c r="D31" s="273"/>
      <c r="E31" s="273"/>
      <c r="F31" s="748"/>
    </row>
    <row r="32" spans="1:6" ht="12.75">
      <c r="A32" s="333"/>
      <c r="B32" s="273"/>
      <c r="C32" s="273"/>
      <c r="D32" s="273"/>
      <c r="E32" s="273"/>
      <c r="F32" s="273"/>
    </row>
    <row r="33" spans="1:6" ht="12.75">
      <c r="A33" s="273"/>
      <c r="B33" s="273"/>
      <c r="C33" s="273"/>
      <c r="D33" s="273"/>
      <c r="E33" s="273"/>
      <c r="F33" s="273"/>
    </row>
    <row r="34" spans="1:6" ht="12.75">
      <c r="A34" s="747"/>
      <c r="B34" s="747"/>
      <c r="C34" s="747"/>
      <c r="D34" s="273"/>
      <c r="E34" s="273"/>
      <c r="F34" s="273"/>
    </row>
    <row r="35" spans="1:2" ht="12.75">
      <c r="A35" s="258"/>
      <c r="B35" s="258"/>
    </row>
  </sheetData>
  <mergeCells count="5">
    <mergeCell ref="A5:F5"/>
    <mergeCell ref="E29:F29"/>
    <mergeCell ref="A18:A19"/>
    <mergeCell ref="A20:A21"/>
    <mergeCell ref="A26:A27"/>
  </mergeCells>
  <printOptions/>
  <pageMargins left="0.68" right="0.16" top="0.2" bottom="0.16" header="0.16" footer="0.16"/>
  <pageSetup horizontalDpi="600" verticalDpi="6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H51"/>
  <sheetViews>
    <sheetView workbookViewId="0" topLeftCell="A19">
      <selection activeCell="A26" sqref="A26"/>
    </sheetView>
  </sheetViews>
  <sheetFormatPr defaultColWidth="9.00390625" defaultRowHeight="12.75"/>
  <cols>
    <col min="1" max="1" width="52.00390625" style="0" customWidth="1"/>
    <col min="2" max="2" width="10.00390625" style="0" customWidth="1"/>
    <col min="3" max="4" width="9.375" style="0" customWidth="1"/>
    <col min="5" max="5" width="9.25390625" style="0" customWidth="1"/>
  </cols>
  <sheetData>
    <row r="2" ht="4.5" customHeight="1"/>
    <row r="3" spans="1:6" ht="12.75">
      <c r="A3" s="273"/>
      <c r="B3" s="273"/>
      <c r="C3" s="273"/>
      <c r="D3" s="1136" t="s">
        <v>603</v>
      </c>
      <c r="E3" s="1136"/>
      <c r="F3" s="1136"/>
    </row>
    <row r="4" spans="1:6" ht="12.75">
      <c r="A4" s="273"/>
      <c r="B4" s="273"/>
      <c r="C4" s="273"/>
      <c r="D4" s="1136" t="s">
        <v>395</v>
      </c>
      <c r="E4" s="1136"/>
      <c r="F4" s="1136"/>
    </row>
    <row r="5" spans="1:6" ht="12.75">
      <c r="A5" s="273"/>
      <c r="B5" s="273"/>
      <c r="C5" s="273"/>
      <c r="D5" s="1136" t="s">
        <v>495</v>
      </c>
      <c r="E5" s="1136"/>
      <c r="F5" s="1136"/>
    </row>
    <row r="6" spans="1:6" ht="40.5" customHeight="1" thickBot="1">
      <c r="A6" s="1268" t="s">
        <v>16</v>
      </c>
      <c r="B6" s="1268"/>
      <c r="C6" s="1268"/>
      <c r="D6" s="1268"/>
      <c r="E6" s="1268"/>
      <c r="F6" s="1268"/>
    </row>
    <row r="7" spans="1:6" ht="60.75" thickBot="1">
      <c r="A7" s="751" t="s">
        <v>625</v>
      </c>
      <c r="B7" s="408" t="s">
        <v>672</v>
      </c>
      <c r="C7" s="408" t="s">
        <v>781</v>
      </c>
      <c r="D7" s="408" t="s">
        <v>589</v>
      </c>
      <c r="E7" s="408" t="s">
        <v>674</v>
      </c>
      <c r="F7" s="409" t="s">
        <v>425</v>
      </c>
    </row>
    <row r="8" spans="1:6" ht="67.5" customHeight="1">
      <c r="A8" s="759" t="s">
        <v>358</v>
      </c>
      <c r="B8" s="760" t="s">
        <v>288</v>
      </c>
      <c r="C8" s="761">
        <v>14210</v>
      </c>
      <c r="D8" s="762">
        <v>14210</v>
      </c>
      <c r="E8" s="762"/>
      <c r="F8" s="763">
        <f>SUM(D8+E8)</f>
        <v>14210</v>
      </c>
    </row>
    <row r="9" spans="1:6" ht="38.25" customHeight="1">
      <c r="A9" s="752" t="s">
        <v>382</v>
      </c>
      <c r="B9" s="272" t="s">
        <v>288</v>
      </c>
      <c r="C9" s="330">
        <v>0</v>
      </c>
      <c r="D9" s="764">
        <v>130.5</v>
      </c>
      <c r="E9" s="764"/>
      <c r="F9" s="765">
        <f aca="true" t="shared" si="0" ref="F9:F19">SUM(D9+E9)</f>
        <v>130.5</v>
      </c>
    </row>
    <row r="10" spans="1:6" ht="39" customHeight="1">
      <c r="A10" s="1262" t="s">
        <v>363</v>
      </c>
      <c r="B10" s="272" t="s">
        <v>288</v>
      </c>
      <c r="C10" s="330">
        <v>0</v>
      </c>
      <c r="D10" s="764">
        <v>696.4</v>
      </c>
      <c r="E10" s="764"/>
      <c r="F10" s="766">
        <f t="shared" si="0"/>
        <v>696.4</v>
      </c>
    </row>
    <row r="11" spans="1:6" ht="39" customHeight="1">
      <c r="A11" s="1263"/>
      <c r="B11" s="272" t="s">
        <v>286</v>
      </c>
      <c r="C11" s="330"/>
      <c r="D11" s="764">
        <v>1206.8</v>
      </c>
      <c r="E11" s="764">
        <v>575</v>
      </c>
      <c r="F11" s="765">
        <f>SUM(D11+E11)</f>
        <v>1781.8</v>
      </c>
    </row>
    <row r="12" spans="1:6" ht="27" customHeight="1">
      <c r="A12" s="752" t="s">
        <v>361</v>
      </c>
      <c r="B12" s="272" t="s">
        <v>286</v>
      </c>
      <c r="C12" s="330">
        <v>0</v>
      </c>
      <c r="D12" s="764">
        <v>4058</v>
      </c>
      <c r="E12" s="764"/>
      <c r="F12" s="767">
        <f>SUM(D12+E12)</f>
        <v>4058</v>
      </c>
    </row>
    <row r="13" spans="1:6" ht="27.75" customHeight="1">
      <c r="A13" s="752" t="s">
        <v>364</v>
      </c>
      <c r="B13" s="272" t="s">
        <v>286</v>
      </c>
      <c r="C13" s="330">
        <v>0</v>
      </c>
      <c r="D13" s="764">
        <v>666</v>
      </c>
      <c r="E13" s="764">
        <v>62.8</v>
      </c>
      <c r="F13" s="768">
        <f t="shared" si="0"/>
        <v>728.8</v>
      </c>
    </row>
    <row r="14" spans="1:6" ht="45" customHeight="1">
      <c r="A14" s="777" t="s">
        <v>633</v>
      </c>
      <c r="B14" s="272" t="s">
        <v>286</v>
      </c>
      <c r="C14" s="330"/>
      <c r="D14" s="764">
        <v>101</v>
      </c>
      <c r="E14" s="764">
        <v>0</v>
      </c>
      <c r="F14" s="768">
        <f t="shared" si="0"/>
        <v>101</v>
      </c>
    </row>
    <row r="15" spans="1:6" ht="60" customHeight="1">
      <c r="A15" s="777" t="s">
        <v>762</v>
      </c>
      <c r="B15" s="272" t="s">
        <v>286</v>
      </c>
      <c r="C15" s="330"/>
      <c r="D15" s="764">
        <v>1000</v>
      </c>
      <c r="E15" s="764">
        <v>0</v>
      </c>
      <c r="F15" s="768">
        <v>0</v>
      </c>
    </row>
    <row r="16" spans="1:6" ht="48.75" customHeight="1">
      <c r="A16" s="777" t="s">
        <v>877</v>
      </c>
      <c r="B16" s="272" t="s">
        <v>286</v>
      </c>
      <c r="C16" s="330"/>
      <c r="D16" s="764">
        <v>150</v>
      </c>
      <c r="E16" s="764">
        <v>0</v>
      </c>
      <c r="F16" s="768">
        <f t="shared" si="0"/>
        <v>150</v>
      </c>
    </row>
    <row r="17" spans="1:6" ht="48.75" customHeight="1">
      <c r="A17" s="778" t="s">
        <v>492</v>
      </c>
      <c r="B17" s="272" t="s">
        <v>286</v>
      </c>
      <c r="C17" s="330"/>
      <c r="D17" s="764"/>
      <c r="E17" s="764">
        <v>23</v>
      </c>
      <c r="F17" s="768">
        <f t="shared" si="0"/>
        <v>23</v>
      </c>
    </row>
    <row r="18" spans="1:8" ht="24" customHeight="1">
      <c r="A18" s="752" t="s">
        <v>58</v>
      </c>
      <c r="B18" s="272"/>
      <c r="C18" s="769">
        <f>SUM(C8:C17)</f>
        <v>14210</v>
      </c>
      <c r="D18" s="769">
        <f>SUM(D8:D17)</f>
        <v>22218.699999999997</v>
      </c>
      <c r="E18" s="769">
        <f>SUM(E8:E17)</f>
        <v>660.8</v>
      </c>
      <c r="F18" s="770">
        <f>SUM(D18+E18)</f>
        <v>22879.499999999996</v>
      </c>
      <c r="H18" s="331"/>
    </row>
    <row r="19" spans="1:6" ht="38.25">
      <c r="A19" s="752" t="s">
        <v>371</v>
      </c>
      <c r="B19" s="272" t="s">
        <v>285</v>
      </c>
      <c r="C19" s="769">
        <v>14210</v>
      </c>
      <c r="D19" s="769">
        <f>SUM(D8:D10)</f>
        <v>15036.9</v>
      </c>
      <c r="E19" s="769">
        <f>SUM(E8:E10)</f>
        <v>0</v>
      </c>
      <c r="F19" s="770">
        <f t="shared" si="0"/>
        <v>15036.9</v>
      </c>
    </row>
    <row r="20" spans="1:8" ht="26.25" thickBot="1">
      <c r="A20" s="771"/>
      <c r="B20" s="772" t="s">
        <v>286</v>
      </c>
      <c r="C20" s="773">
        <v>0</v>
      </c>
      <c r="D20" s="774">
        <f>SUM(D11:D17)</f>
        <v>7181.8</v>
      </c>
      <c r="E20" s="774">
        <f>SUM(E11:E17)</f>
        <v>660.8</v>
      </c>
      <c r="F20" s="775">
        <f>SUM(D20+E20)</f>
        <v>7842.6</v>
      </c>
      <c r="H20" s="331"/>
    </row>
    <row r="21" spans="1:6" ht="12.75">
      <c r="A21" s="273"/>
      <c r="B21" s="273"/>
      <c r="C21" s="273"/>
      <c r="D21" s="273"/>
      <c r="E21" s="273"/>
      <c r="F21" s="273"/>
    </row>
    <row r="22" spans="1:6" ht="12.75" customHeight="1">
      <c r="A22" s="1256"/>
      <c r="B22" s="1137"/>
      <c r="C22" s="414"/>
      <c r="D22" s="412"/>
      <c r="E22" s="1261"/>
      <c r="F22" s="1261"/>
    </row>
    <row r="23" spans="1:6" ht="12.75">
      <c r="A23" s="1256"/>
      <c r="B23" s="1137"/>
      <c r="C23" s="414"/>
      <c r="D23" s="412"/>
      <c r="E23" s="1266"/>
      <c r="F23" s="1267"/>
    </row>
    <row r="24" spans="1:6" ht="12.75">
      <c r="A24" s="273"/>
      <c r="B24" s="273"/>
      <c r="C24" s="273"/>
      <c r="D24" s="776"/>
      <c r="E24" s="273"/>
      <c r="F24" s="273"/>
    </row>
    <row r="25" spans="1:6" ht="26.25" customHeight="1">
      <c r="A25" s="333"/>
      <c r="B25" s="273"/>
      <c r="C25" s="273"/>
      <c r="D25" s="273"/>
      <c r="E25" s="273"/>
      <c r="F25" s="273"/>
    </row>
    <row r="26" spans="1:6" ht="12.75">
      <c r="A26" s="273"/>
      <c r="B26" s="273"/>
      <c r="C26" s="273"/>
      <c r="D26" s="273"/>
      <c r="E26" s="273"/>
      <c r="F26" s="273"/>
    </row>
    <row r="27" spans="1:6" ht="12.75">
      <c r="A27" s="333"/>
      <c r="B27" s="273"/>
      <c r="C27" s="273"/>
      <c r="D27" s="273"/>
      <c r="E27" s="273"/>
      <c r="F27" s="273"/>
    </row>
    <row r="28" spans="1:6" ht="12.75">
      <c r="A28" s="273"/>
      <c r="B28" s="273"/>
      <c r="C28" s="273"/>
      <c r="D28" s="273"/>
      <c r="E28" s="273"/>
      <c r="F28" s="273"/>
    </row>
    <row r="29" spans="1:6" ht="12.75">
      <c r="A29" s="273"/>
      <c r="B29" s="273"/>
      <c r="C29" s="273"/>
      <c r="D29" s="273"/>
      <c r="E29" s="273"/>
      <c r="F29" s="273"/>
    </row>
    <row r="30" spans="1:6" ht="12.75">
      <c r="A30" s="273"/>
      <c r="B30" s="273"/>
      <c r="C30" s="273"/>
      <c r="D30" s="273"/>
      <c r="E30" s="273"/>
      <c r="F30" s="273"/>
    </row>
    <row r="31" spans="1:6" ht="12.75">
      <c r="A31" s="273"/>
      <c r="B31" s="273"/>
      <c r="C31" s="273"/>
      <c r="D31" s="273"/>
      <c r="E31" s="273"/>
      <c r="F31" s="273"/>
    </row>
    <row r="32" spans="1:6" ht="12.75">
      <c r="A32" s="273"/>
      <c r="B32" s="273"/>
      <c r="C32" s="273"/>
      <c r="D32" s="273"/>
      <c r="E32" s="273"/>
      <c r="F32" s="273"/>
    </row>
    <row r="33" spans="1:6" ht="12.75">
      <c r="A33" s="273"/>
      <c r="B33" s="273"/>
      <c r="C33" s="273"/>
      <c r="D33" s="273"/>
      <c r="E33" s="273"/>
      <c r="F33" s="273"/>
    </row>
    <row r="34" spans="1:6" ht="12.75">
      <c r="A34" s="273"/>
      <c r="B34" s="273"/>
      <c r="C34" s="273"/>
      <c r="D34" s="273"/>
      <c r="E34" s="273"/>
      <c r="F34" s="273"/>
    </row>
    <row r="35" spans="1:6" ht="12.75">
      <c r="A35" s="273"/>
      <c r="B35" s="273"/>
      <c r="C35" s="273"/>
      <c r="D35" s="273"/>
      <c r="E35" s="273"/>
      <c r="F35" s="273"/>
    </row>
    <row r="36" spans="1:6" ht="12.75">
      <c r="A36" s="273"/>
      <c r="B36" s="273"/>
      <c r="C36" s="273"/>
      <c r="D36" s="273"/>
      <c r="E36" s="273"/>
      <c r="F36" s="273"/>
    </row>
    <row r="37" spans="1:6" ht="12.75">
      <c r="A37" s="273"/>
      <c r="B37" s="273"/>
      <c r="C37" s="273"/>
      <c r="D37" s="273"/>
      <c r="E37" s="273"/>
      <c r="F37" s="273"/>
    </row>
    <row r="38" spans="1:6" ht="12.75">
      <c r="A38" s="273"/>
      <c r="B38" s="273"/>
      <c r="C38" s="273"/>
      <c r="D38" s="273"/>
      <c r="E38" s="273"/>
      <c r="F38" s="273"/>
    </row>
    <row r="39" spans="1:6" ht="12.75">
      <c r="A39" s="273"/>
      <c r="B39" s="273"/>
      <c r="C39" s="273"/>
      <c r="D39" s="273"/>
      <c r="E39" s="273"/>
      <c r="F39" s="273"/>
    </row>
    <row r="40" spans="1:6" ht="12.75">
      <c r="A40" s="273"/>
      <c r="B40" s="273"/>
      <c r="C40" s="273"/>
      <c r="D40" s="273"/>
      <c r="E40" s="273"/>
      <c r="F40" s="273"/>
    </row>
    <row r="41" spans="1:6" ht="12.75">
      <c r="A41" s="273"/>
      <c r="B41" s="273"/>
      <c r="C41" s="273"/>
      <c r="D41" s="273"/>
      <c r="E41" s="273"/>
      <c r="F41" s="273"/>
    </row>
    <row r="42" spans="1:6" ht="12.75">
      <c r="A42" s="273"/>
      <c r="B42" s="273"/>
      <c r="C42" s="273"/>
      <c r="D42" s="273"/>
      <c r="E42" s="273"/>
      <c r="F42" s="273"/>
    </row>
    <row r="43" spans="1:6" ht="12.75">
      <c r="A43" s="273"/>
      <c r="B43" s="273"/>
      <c r="C43" s="273"/>
      <c r="D43" s="273"/>
      <c r="E43" s="273"/>
      <c r="F43" s="273"/>
    </row>
    <row r="44" spans="1:6" ht="12.75">
      <c r="A44" s="273"/>
      <c r="B44" s="273"/>
      <c r="C44" s="273"/>
      <c r="D44" s="273"/>
      <c r="E44" s="273"/>
      <c r="F44" s="273"/>
    </row>
    <row r="45" spans="1:6" ht="12.75">
      <c r="A45" s="273"/>
      <c r="B45" s="273"/>
      <c r="C45" s="273"/>
      <c r="D45" s="273"/>
      <c r="E45" s="273"/>
      <c r="F45" s="273"/>
    </row>
    <row r="46" spans="1:6" ht="12.75">
      <c r="A46" s="273"/>
      <c r="B46" s="273"/>
      <c r="C46" s="273"/>
      <c r="D46" s="273"/>
      <c r="E46" s="273"/>
      <c r="F46" s="273"/>
    </row>
    <row r="47" spans="1:6" ht="12.75">
      <c r="A47" s="273"/>
      <c r="B47" s="273"/>
      <c r="C47" s="273"/>
      <c r="D47" s="273"/>
      <c r="E47" s="273"/>
      <c r="F47" s="273"/>
    </row>
    <row r="48" spans="1:6" ht="12.75">
      <c r="A48" s="273"/>
      <c r="B48" s="273"/>
      <c r="C48" s="273"/>
      <c r="D48" s="273"/>
      <c r="E48" s="273"/>
      <c r="F48" s="273"/>
    </row>
    <row r="49" spans="1:6" ht="12.75">
      <c r="A49" s="273"/>
      <c r="B49" s="273"/>
      <c r="C49" s="273"/>
      <c r="D49" s="273"/>
      <c r="E49" s="273"/>
      <c r="F49" s="273"/>
    </row>
    <row r="50" spans="1:6" ht="12.75">
      <c r="A50" s="273"/>
      <c r="B50" s="273"/>
      <c r="C50" s="273"/>
      <c r="D50" s="273"/>
      <c r="E50" s="273"/>
      <c r="F50" s="273"/>
    </row>
    <row r="51" spans="1:6" ht="12.75">
      <c r="A51" s="273"/>
      <c r="B51" s="273"/>
      <c r="C51" s="273"/>
      <c r="D51" s="273"/>
      <c r="E51" s="273"/>
      <c r="F51" s="273"/>
    </row>
  </sheetData>
  <mergeCells count="9">
    <mergeCell ref="D3:F3"/>
    <mergeCell ref="D4:F4"/>
    <mergeCell ref="D5:F5"/>
    <mergeCell ref="A6:F6"/>
    <mergeCell ref="A10:A11"/>
    <mergeCell ref="A23:B23"/>
    <mergeCell ref="E23:F23"/>
    <mergeCell ref="A22:B22"/>
    <mergeCell ref="E22:F22"/>
  </mergeCells>
  <printOptions/>
  <pageMargins left="0.78" right="0.17" top="0.29" bottom="0.18" header="0.16" footer="0.21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92"/>
  <sheetViews>
    <sheetView zoomScale="75" zoomScaleNormal="75" zoomScalePageLayoutView="0" workbookViewId="0" topLeftCell="A63">
      <selection activeCell="B69" sqref="B69"/>
    </sheetView>
  </sheetViews>
  <sheetFormatPr defaultColWidth="9.00390625" defaultRowHeight="12.75"/>
  <cols>
    <col min="1" max="1" width="6.75390625" style="196" customWidth="1"/>
    <col min="2" max="2" width="97.875" style="186" customWidth="1"/>
    <col min="3" max="3" width="10.00390625" style="194" customWidth="1"/>
    <col min="4" max="4" width="5.25390625" style="194" customWidth="1"/>
    <col min="5" max="5" width="5.00390625" style="194" customWidth="1"/>
    <col min="6" max="6" width="5.25390625" style="194" customWidth="1"/>
    <col min="7" max="7" width="6.00390625" style="194" customWidth="1"/>
    <col min="8" max="8" width="14.25390625" style="186" customWidth="1"/>
    <col min="9" max="9" width="16.125" style="186" customWidth="1"/>
    <col min="10" max="10" width="14.25390625" style="186" customWidth="1"/>
    <col min="11" max="11" width="15.25390625" style="186" customWidth="1"/>
    <col min="12" max="12" width="13.25390625" style="195" customWidth="1"/>
    <col min="13" max="13" width="12.00390625" style="195" customWidth="1"/>
    <col min="14" max="14" width="13.875" style="186" customWidth="1"/>
    <col min="15" max="15" width="15.625" style="186" customWidth="1"/>
    <col min="16" max="16" width="14.375" style="186" customWidth="1"/>
    <col min="17" max="17" width="11.625" style="186" customWidth="1"/>
    <col min="18" max="18" width="14.375" style="186" customWidth="1"/>
    <col min="19" max="19" width="14.875" style="186" customWidth="1"/>
    <col min="20" max="16384" width="9.125" style="186" customWidth="1"/>
  </cols>
  <sheetData>
    <row r="1" spans="1:19" ht="15.75" customHeight="1">
      <c r="A1" s="182"/>
      <c r="B1" s="183"/>
      <c r="C1" s="184"/>
      <c r="D1" s="184"/>
      <c r="E1" s="184"/>
      <c r="F1" s="184"/>
      <c r="G1" s="184"/>
      <c r="H1" s="183"/>
      <c r="I1" s="183"/>
      <c r="J1" s="183"/>
      <c r="K1" s="183"/>
      <c r="L1" s="185"/>
      <c r="M1" s="185"/>
      <c r="N1" s="183"/>
      <c r="O1" s="183"/>
      <c r="P1" s="1300" t="s">
        <v>604</v>
      </c>
      <c r="Q1" s="1300"/>
      <c r="R1" s="1300"/>
      <c r="S1" s="1300"/>
    </row>
    <row r="2" spans="1:19" ht="15.75" customHeight="1">
      <c r="A2" s="182"/>
      <c r="B2" s="183"/>
      <c r="C2" s="184"/>
      <c r="D2" s="184"/>
      <c r="E2" s="184"/>
      <c r="F2" s="184"/>
      <c r="G2" s="184"/>
      <c r="H2" s="183"/>
      <c r="I2" s="183"/>
      <c r="J2" s="183"/>
      <c r="K2" s="183"/>
      <c r="L2" s="185"/>
      <c r="M2" s="185"/>
      <c r="N2" s="183"/>
      <c r="O2" s="183"/>
      <c r="P2" s="1300" t="s">
        <v>802</v>
      </c>
      <c r="Q2" s="1300"/>
      <c r="R2" s="1300"/>
      <c r="S2" s="1300"/>
    </row>
    <row r="3" spans="1:19" ht="17.25" customHeight="1">
      <c r="A3" s="182"/>
      <c r="B3" s="183"/>
      <c r="C3" s="184"/>
      <c r="D3" s="184"/>
      <c r="E3" s="184"/>
      <c r="F3" s="184"/>
      <c r="G3" s="184"/>
      <c r="H3" s="183"/>
      <c r="I3" s="183"/>
      <c r="J3" s="183"/>
      <c r="K3" s="183"/>
      <c r="L3" s="185"/>
      <c r="M3" s="185"/>
      <c r="N3" s="183"/>
      <c r="O3" s="183"/>
      <c r="P3" s="1300" t="s">
        <v>495</v>
      </c>
      <c r="Q3" s="1300"/>
      <c r="R3" s="1300"/>
      <c r="S3" s="1300"/>
    </row>
    <row r="4" spans="1:174" ht="33" customHeight="1">
      <c r="A4" s="1301" t="s">
        <v>153</v>
      </c>
      <c r="B4" s="1301"/>
      <c r="C4" s="1301"/>
      <c r="D4" s="1301"/>
      <c r="E4" s="1301"/>
      <c r="F4" s="1301"/>
      <c r="G4" s="1301"/>
      <c r="H4" s="1301"/>
      <c r="I4" s="1301"/>
      <c r="J4" s="1301"/>
      <c r="K4" s="1301"/>
      <c r="L4" s="1301"/>
      <c r="M4" s="1301"/>
      <c r="N4" s="1301"/>
      <c r="O4" s="1301"/>
      <c r="P4" s="1301"/>
      <c r="Q4" s="1301"/>
      <c r="R4" s="1301"/>
      <c r="S4" s="1301"/>
      <c r="FR4" s="383"/>
    </row>
    <row r="5" spans="1:174" ht="16.5" thickBot="1">
      <c r="A5" s="780"/>
      <c r="B5" s="781"/>
      <c r="C5" s="782"/>
      <c r="D5" s="782"/>
      <c r="E5" s="782"/>
      <c r="F5" s="782"/>
      <c r="G5" s="782"/>
      <c r="H5" s="191"/>
      <c r="I5" s="191"/>
      <c r="J5" s="191"/>
      <c r="K5" s="191"/>
      <c r="L5" s="783"/>
      <c r="M5" s="783"/>
      <c r="N5" s="191"/>
      <c r="O5" s="191"/>
      <c r="P5" s="191"/>
      <c r="Q5" s="191"/>
      <c r="R5" s="383"/>
      <c r="S5" s="784" t="s">
        <v>154</v>
      </c>
      <c r="FR5" s="383"/>
    </row>
    <row r="6" spans="1:19" ht="66.75" customHeight="1" thickBot="1">
      <c r="A6" s="1291" t="s">
        <v>883</v>
      </c>
      <c r="B6" s="1294" t="s">
        <v>367</v>
      </c>
      <c r="C6" s="1283" t="s">
        <v>568</v>
      </c>
      <c r="D6" s="1283" t="s">
        <v>368</v>
      </c>
      <c r="E6" s="1283" t="s">
        <v>369</v>
      </c>
      <c r="F6" s="1283" t="s">
        <v>884</v>
      </c>
      <c r="G6" s="1283" t="s">
        <v>155</v>
      </c>
      <c r="H6" s="1288" t="s">
        <v>156</v>
      </c>
      <c r="I6" s="1274" t="s">
        <v>885</v>
      </c>
      <c r="J6" s="1275"/>
      <c r="K6" s="1276"/>
      <c r="L6" s="1280" t="s">
        <v>157</v>
      </c>
      <c r="M6" s="1274" t="s">
        <v>165</v>
      </c>
      <c r="N6" s="1275"/>
      <c r="O6" s="1276"/>
      <c r="P6" s="1288" t="s">
        <v>166</v>
      </c>
      <c r="Q6" s="1274" t="s">
        <v>165</v>
      </c>
      <c r="R6" s="1275"/>
      <c r="S6" s="1276"/>
    </row>
    <row r="7" spans="1:19" ht="25.5" customHeight="1" thickBot="1">
      <c r="A7" s="1292"/>
      <c r="B7" s="1295"/>
      <c r="C7" s="1284"/>
      <c r="D7" s="1284"/>
      <c r="E7" s="1284"/>
      <c r="F7" s="1284"/>
      <c r="G7" s="1284"/>
      <c r="H7" s="1289"/>
      <c r="I7" s="1277" t="s">
        <v>88</v>
      </c>
      <c r="J7" s="1278"/>
      <c r="K7" s="1279"/>
      <c r="L7" s="1281"/>
      <c r="M7" s="1277" t="s">
        <v>88</v>
      </c>
      <c r="N7" s="1278"/>
      <c r="O7" s="1279"/>
      <c r="P7" s="1289"/>
      <c r="Q7" s="1277" t="s">
        <v>88</v>
      </c>
      <c r="R7" s="1278"/>
      <c r="S7" s="1279"/>
    </row>
    <row r="8" spans="1:175" ht="48" customHeight="1" thickBot="1">
      <c r="A8" s="1293"/>
      <c r="B8" s="1296"/>
      <c r="C8" s="1285"/>
      <c r="D8" s="1285"/>
      <c r="E8" s="1285"/>
      <c r="F8" s="1285"/>
      <c r="G8" s="1285"/>
      <c r="H8" s="1290"/>
      <c r="I8" s="896" t="s">
        <v>886</v>
      </c>
      <c r="J8" s="896" t="s">
        <v>887</v>
      </c>
      <c r="K8" s="896" t="s">
        <v>888</v>
      </c>
      <c r="L8" s="1282"/>
      <c r="M8" s="896" t="s">
        <v>886</v>
      </c>
      <c r="N8" s="896" t="s">
        <v>887</v>
      </c>
      <c r="O8" s="896" t="s">
        <v>888</v>
      </c>
      <c r="P8" s="1290"/>
      <c r="Q8" s="896" t="s">
        <v>886</v>
      </c>
      <c r="R8" s="896" t="s">
        <v>887</v>
      </c>
      <c r="S8" s="896" t="s">
        <v>888</v>
      </c>
      <c r="FS8" s="383"/>
    </row>
    <row r="9" spans="1:19" s="197" customFormat="1" ht="27.75" customHeight="1" thickBot="1">
      <c r="A9" s="897">
        <v>1</v>
      </c>
      <c r="B9" s="898">
        <v>2</v>
      </c>
      <c r="C9" s="899">
        <v>3</v>
      </c>
      <c r="D9" s="900">
        <v>4</v>
      </c>
      <c r="E9" s="900">
        <v>5</v>
      </c>
      <c r="F9" s="899">
        <v>6</v>
      </c>
      <c r="G9" s="899">
        <v>7</v>
      </c>
      <c r="H9" s="899">
        <v>8</v>
      </c>
      <c r="I9" s="899">
        <v>9</v>
      </c>
      <c r="J9" s="899">
        <v>10</v>
      </c>
      <c r="K9" s="899">
        <v>11</v>
      </c>
      <c r="L9" s="899">
        <v>12</v>
      </c>
      <c r="M9" s="899">
        <v>13</v>
      </c>
      <c r="N9" s="899">
        <v>14</v>
      </c>
      <c r="O9" s="899">
        <v>15</v>
      </c>
      <c r="P9" s="899">
        <v>16</v>
      </c>
      <c r="Q9" s="899">
        <v>17</v>
      </c>
      <c r="R9" s="899">
        <v>18</v>
      </c>
      <c r="S9" s="901">
        <v>19</v>
      </c>
    </row>
    <row r="10" spans="1:256" s="382" customFormat="1" ht="24" customHeight="1" thickBot="1">
      <c r="A10" s="902"/>
      <c r="B10" s="1297" t="s">
        <v>356</v>
      </c>
      <c r="C10" s="1298"/>
      <c r="D10" s="1298"/>
      <c r="E10" s="1298"/>
      <c r="F10" s="1298"/>
      <c r="G10" s="1298"/>
      <c r="H10" s="1298"/>
      <c r="I10" s="1298"/>
      <c r="J10" s="1298"/>
      <c r="K10" s="1298"/>
      <c r="L10" s="1298"/>
      <c r="M10" s="1298"/>
      <c r="N10" s="1298"/>
      <c r="O10" s="1298"/>
      <c r="P10" s="1298"/>
      <c r="Q10" s="1298"/>
      <c r="R10" s="1298"/>
      <c r="S10" s="1299"/>
      <c r="T10" s="383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83"/>
      <c r="AM10" s="383"/>
      <c r="AN10" s="383"/>
      <c r="AO10" s="383"/>
      <c r="AP10" s="383"/>
      <c r="AQ10" s="383"/>
      <c r="AR10" s="383"/>
      <c r="AS10" s="383"/>
      <c r="AT10" s="383"/>
      <c r="AU10" s="383"/>
      <c r="AV10" s="383"/>
      <c r="AW10" s="383"/>
      <c r="AX10" s="383"/>
      <c r="AY10" s="383"/>
      <c r="AZ10" s="383"/>
      <c r="BA10" s="383"/>
      <c r="BB10" s="383"/>
      <c r="BC10" s="383"/>
      <c r="BD10" s="383"/>
      <c r="BE10" s="383"/>
      <c r="BF10" s="383"/>
      <c r="BG10" s="383"/>
      <c r="BH10" s="383"/>
      <c r="BI10" s="383"/>
      <c r="BJ10" s="383"/>
      <c r="BK10" s="383"/>
      <c r="BL10" s="383"/>
      <c r="BM10" s="383"/>
      <c r="BN10" s="383"/>
      <c r="BO10" s="383"/>
      <c r="BP10" s="383"/>
      <c r="BQ10" s="383"/>
      <c r="BR10" s="383"/>
      <c r="BS10" s="383"/>
      <c r="BT10" s="383"/>
      <c r="BU10" s="383"/>
      <c r="BV10" s="383"/>
      <c r="BW10" s="383"/>
      <c r="BX10" s="383"/>
      <c r="BY10" s="383"/>
      <c r="BZ10" s="383"/>
      <c r="CA10" s="383"/>
      <c r="CB10" s="383"/>
      <c r="CC10" s="383"/>
      <c r="CD10" s="383"/>
      <c r="CE10" s="383"/>
      <c r="CF10" s="383"/>
      <c r="CG10" s="383"/>
      <c r="CH10" s="383"/>
      <c r="CI10" s="383"/>
      <c r="CJ10" s="383"/>
      <c r="CK10" s="383"/>
      <c r="CL10" s="383"/>
      <c r="CM10" s="383"/>
      <c r="CN10" s="383"/>
      <c r="CO10" s="383"/>
      <c r="CP10" s="383"/>
      <c r="CQ10" s="383"/>
      <c r="CR10" s="383"/>
      <c r="CS10" s="383"/>
      <c r="CT10" s="383"/>
      <c r="CU10" s="383"/>
      <c r="CV10" s="383"/>
      <c r="CW10" s="383"/>
      <c r="CX10" s="383"/>
      <c r="CY10" s="383"/>
      <c r="CZ10" s="383"/>
      <c r="DA10" s="383"/>
      <c r="DB10" s="383"/>
      <c r="DC10" s="383"/>
      <c r="DD10" s="383"/>
      <c r="DE10" s="383"/>
      <c r="DF10" s="383"/>
      <c r="DG10" s="383"/>
      <c r="DH10" s="383"/>
      <c r="DI10" s="383"/>
      <c r="DJ10" s="383"/>
      <c r="DK10" s="383"/>
      <c r="DL10" s="383"/>
      <c r="DM10" s="383"/>
      <c r="DN10" s="383"/>
      <c r="DO10" s="383"/>
      <c r="DP10" s="383"/>
      <c r="DQ10" s="383"/>
      <c r="DR10" s="383"/>
      <c r="DS10" s="383"/>
      <c r="DT10" s="383"/>
      <c r="DU10" s="383"/>
      <c r="DV10" s="383"/>
      <c r="DW10" s="383"/>
      <c r="DX10" s="383"/>
      <c r="DY10" s="383"/>
      <c r="DZ10" s="383"/>
      <c r="EA10" s="383"/>
      <c r="EB10" s="383"/>
      <c r="EC10" s="383"/>
      <c r="ED10" s="383"/>
      <c r="EE10" s="383"/>
      <c r="EF10" s="383"/>
      <c r="EG10" s="383"/>
      <c r="EH10" s="383"/>
      <c r="EI10" s="383"/>
      <c r="EJ10" s="383"/>
      <c r="EK10" s="383"/>
      <c r="EL10" s="383"/>
      <c r="EM10" s="383"/>
      <c r="EN10" s="383"/>
      <c r="EO10" s="383"/>
      <c r="EP10" s="383"/>
      <c r="EQ10" s="383"/>
      <c r="ER10" s="383"/>
      <c r="ES10" s="383"/>
      <c r="ET10" s="383"/>
      <c r="EU10" s="383"/>
      <c r="EV10" s="383"/>
      <c r="EW10" s="383"/>
      <c r="EX10" s="383"/>
      <c r="EY10" s="383"/>
      <c r="EZ10" s="383"/>
      <c r="FA10" s="383"/>
      <c r="FB10" s="383"/>
      <c r="FC10" s="383"/>
      <c r="FD10" s="383"/>
      <c r="FE10" s="383"/>
      <c r="FF10" s="383"/>
      <c r="FG10" s="383"/>
      <c r="FH10" s="383"/>
      <c r="FI10" s="383"/>
      <c r="FJ10" s="383"/>
      <c r="FK10" s="383"/>
      <c r="FL10" s="383"/>
      <c r="FM10" s="383"/>
      <c r="FN10" s="383"/>
      <c r="FO10" s="383"/>
      <c r="FP10" s="383"/>
      <c r="FQ10" s="383"/>
      <c r="FR10" s="383"/>
      <c r="FS10" s="383"/>
      <c r="FT10" s="383"/>
      <c r="FU10" s="383"/>
      <c r="FV10" s="383"/>
      <c r="FW10" s="383"/>
      <c r="FX10" s="383"/>
      <c r="FY10" s="383"/>
      <c r="FZ10" s="383"/>
      <c r="GA10" s="383"/>
      <c r="GB10" s="383"/>
      <c r="GC10" s="383"/>
      <c r="GD10" s="383"/>
      <c r="GE10" s="383"/>
      <c r="GF10" s="383"/>
      <c r="GG10" s="383"/>
      <c r="GH10" s="383"/>
      <c r="GI10" s="383"/>
      <c r="GJ10" s="383"/>
      <c r="GK10" s="383"/>
      <c r="GL10" s="383"/>
      <c r="GM10" s="383"/>
      <c r="GN10" s="383"/>
      <c r="GO10" s="383"/>
      <c r="GP10" s="383"/>
      <c r="GQ10" s="383"/>
      <c r="GR10" s="383"/>
      <c r="GS10" s="383"/>
      <c r="GT10" s="383"/>
      <c r="GU10" s="383"/>
      <c r="GV10" s="383"/>
      <c r="GW10" s="383"/>
      <c r="GX10" s="383"/>
      <c r="GY10" s="383"/>
      <c r="GZ10" s="383"/>
      <c r="HA10" s="383"/>
      <c r="HB10" s="383"/>
      <c r="HC10" s="383"/>
      <c r="HD10" s="383"/>
      <c r="HE10" s="383"/>
      <c r="HF10" s="383"/>
      <c r="HG10" s="383"/>
      <c r="HH10" s="383"/>
      <c r="HI10" s="383"/>
      <c r="HJ10" s="383"/>
      <c r="HK10" s="383"/>
      <c r="HL10" s="383"/>
      <c r="HM10" s="383"/>
      <c r="HN10" s="383"/>
      <c r="HO10" s="383"/>
      <c r="HP10" s="383"/>
      <c r="HQ10" s="383"/>
      <c r="HR10" s="383"/>
      <c r="HS10" s="383"/>
      <c r="HT10" s="383"/>
      <c r="HU10" s="383"/>
      <c r="HV10" s="383"/>
      <c r="HW10" s="383"/>
      <c r="HX10" s="383"/>
      <c r="HY10" s="383"/>
      <c r="HZ10" s="383"/>
      <c r="IA10" s="383"/>
      <c r="IB10" s="383"/>
      <c r="IC10" s="383"/>
      <c r="ID10" s="383"/>
      <c r="IE10" s="383"/>
      <c r="IF10" s="383"/>
      <c r="IG10" s="383"/>
      <c r="IH10" s="383"/>
      <c r="II10" s="383"/>
      <c r="IJ10" s="383"/>
      <c r="IK10" s="383"/>
      <c r="IL10" s="383"/>
      <c r="IM10" s="383"/>
      <c r="IN10" s="383"/>
      <c r="IO10" s="383"/>
      <c r="IP10" s="383"/>
      <c r="IQ10" s="383"/>
      <c r="IR10" s="383"/>
      <c r="IS10" s="383"/>
      <c r="IT10" s="383"/>
      <c r="IU10" s="383"/>
      <c r="IV10" s="383"/>
    </row>
    <row r="11" spans="1:19" ht="34.5" customHeight="1">
      <c r="A11" s="903">
        <v>1</v>
      </c>
      <c r="B11" s="904" t="s">
        <v>867</v>
      </c>
      <c r="C11" s="905"/>
      <c r="D11" s="905"/>
      <c r="E11" s="905"/>
      <c r="F11" s="905"/>
      <c r="G11" s="906"/>
      <c r="H11" s="907">
        <f>SUM(H12+H13)</f>
        <v>2860.2</v>
      </c>
      <c r="I11" s="907">
        <f>SUM(I12+I13)</f>
        <v>696.4</v>
      </c>
      <c r="J11" s="907">
        <f>SUM(J12+J13)</f>
        <v>1781.7999999999997</v>
      </c>
      <c r="K11" s="907">
        <f>SUM(K12+K13)</f>
        <v>382</v>
      </c>
      <c r="L11" s="905"/>
      <c r="M11" s="905"/>
      <c r="N11" s="905"/>
      <c r="O11" s="905"/>
      <c r="P11" s="905"/>
      <c r="Q11" s="905"/>
      <c r="R11" s="905"/>
      <c r="S11" s="908"/>
    </row>
    <row r="12" spans="1:19" ht="24" customHeight="1">
      <c r="A12" s="909"/>
      <c r="B12" s="910" t="s">
        <v>751</v>
      </c>
      <c r="C12" s="51">
        <v>5224500</v>
      </c>
      <c r="D12" s="911" t="s">
        <v>575</v>
      </c>
      <c r="E12" s="911" t="s">
        <v>571</v>
      </c>
      <c r="F12" s="911" t="s">
        <v>512</v>
      </c>
      <c r="G12" s="911" t="s">
        <v>514</v>
      </c>
      <c r="H12" s="912">
        <f>SUM(I12:K12)</f>
        <v>2163.7999999999997</v>
      </c>
      <c r="I12" s="913"/>
      <c r="J12" s="914">
        <f>SUM('Аналитич.табл.'!U57-I13)</f>
        <v>1781.7999999999997</v>
      </c>
      <c r="K12" s="914">
        <f>SUM('Аналитич.табл.'!T57)</f>
        <v>382</v>
      </c>
      <c r="L12" s="915"/>
      <c r="M12" s="915"/>
      <c r="N12" s="915"/>
      <c r="O12" s="915"/>
      <c r="P12" s="915"/>
      <c r="Q12" s="915"/>
      <c r="R12" s="915"/>
      <c r="S12" s="916"/>
    </row>
    <row r="13" spans="1:19" ht="24" customHeight="1">
      <c r="A13" s="917"/>
      <c r="B13" s="910" t="s">
        <v>751</v>
      </c>
      <c r="C13" s="51">
        <v>5100301</v>
      </c>
      <c r="D13" s="911" t="s">
        <v>575</v>
      </c>
      <c r="E13" s="911" t="s">
        <v>571</v>
      </c>
      <c r="F13" s="911" t="s">
        <v>512</v>
      </c>
      <c r="G13" s="911" t="s">
        <v>514</v>
      </c>
      <c r="H13" s="912">
        <f>SUM(I13:K13)</f>
        <v>696.4</v>
      </c>
      <c r="I13" s="918">
        <v>696.4</v>
      </c>
      <c r="J13" s="919"/>
      <c r="K13" s="919"/>
      <c r="L13" s="920"/>
      <c r="M13" s="920"/>
      <c r="N13" s="920"/>
      <c r="O13" s="920"/>
      <c r="P13" s="920"/>
      <c r="Q13" s="920"/>
      <c r="R13" s="920"/>
      <c r="S13" s="921"/>
    </row>
    <row r="14" spans="1:19" ht="39" customHeight="1">
      <c r="A14" s="922">
        <v>2</v>
      </c>
      <c r="B14" s="923" t="s">
        <v>693</v>
      </c>
      <c r="C14" s="924"/>
      <c r="D14" s="924"/>
      <c r="E14" s="924"/>
      <c r="F14" s="924"/>
      <c r="G14" s="924"/>
      <c r="H14" s="912">
        <f>SUM(I14:K14)</f>
        <v>65685.6</v>
      </c>
      <c r="I14" s="925">
        <f>SUM(I15)</f>
        <v>0</v>
      </c>
      <c r="J14" s="925">
        <f>SUM(J15)</f>
        <v>64574.5</v>
      </c>
      <c r="K14" s="925">
        <f aca="true" t="shared" si="0" ref="K14:S14">SUM(K15)</f>
        <v>1111.1</v>
      </c>
      <c r="L14" s="925">
        <f>SUM(N14:O14)</f>
        <v>5000</v>
      </c>
      <c r="M14" s="925">
        <f t="shared" si="0"/>
        <v>0</v>
      </c>
      <c r="N14" s="925">
        <f t="shared" si="0"/>
        <v>5000</v>
      </c>
      <c r="O14" s="925">
        <f t="shared" si="0"/>
        <v>0</v>
      </c>
      <c r="P14" s="925">
        <f>SUM(R14:S14)</f>
        <v>0</v>
      </c>
      <c r="Q14" s="925">
        <f t="shared" si="0"/>
        <v>0</v>
      </c>
      <c r="R14" s="925">
        <f t="shared" si="0"/>
        <v>0</v>
      </c>
      <c r="S14" s="926">
        <f t="shared" si="0"/>
        <v>0</v>
      </c>
    </row>
    <row r="15" spans="1:19" ht="24" customHeight="1">
      <c r="A15" s="927"/>
      <c r="B15" s="928" t="s">
        <v>752</v>
      </c>
      <c r="C15" s="911">
        <v>5222100</v>
      </c>
      <c r="D15" s="929" t="s">
        <v>576</v>
      </c>
      <c r="E15" s="929" t="s">
        <v>574</v>
      </c>
      <c r="F15" s="929" t="s">
        <v>167</v>
      </c>
      <c r="G15" s="911" t="s">
        <v>514</v>
      </c>
      <c r="H15" s="912">
        <f>SUM(I15:K15)</f>
        <v>65685.6</v>
      </c>
      <c r="I15" s="912">
        <v>0</v>
      </c>
      <c r="J15" s="918">
        <f>SUM('Аналитич.табл.'!U109)</f>
        <v>64574.5</v>
      </c>
      <c r="K15" s="918">
        <f>SUM('Аналитич.табл.'!T109)</f>
        <v>1111.1</v>
      </c>
      <c r="L15" s="912">
        <f>SUM(N15:O15)</f>
        <v>5000</v>
      </c>
      <c r="M15" s="912"/>
      <c r="N15" s="918">
        <v>5000</v>
      </c>
      <c r="O15" s="918"/>
      <c r="P15" s="912">
        <f>SUM(R15:S15)</f>
        <v>0</v>
      </c>
      <c r="Q15" s="912"/>
      <c r="R15" s="930">
        <v>0</v>
      </c>
      <c r="S15" s="931">
        <v>0</v>
      </c>
    </row>
    <row r="16" spans="1:19" ht="36" customHeight="1">
      <c r="A16" s="922">
        <v>3</v>
      </c>
      <c r="B16" s="923" t="s">
        <v>695</v>
      </c>
      <c r="C16" s="109"/>
      <c r="D16" s="932"/>
      <c r="E16" s="932"/>
      <c r="F16" s="109"/>
      <c r="G16" s="109"/>
      <c r="H16" s="912">
        <f aca="true" t="shared" si="1" ref="H16:H63">SUM(I16:K16)</f>
        <v>317338.8</v>
      </c>
      <c r="I16" s="912">
        <f aca="true" t="shared" si="2" ref="I16:S16">SUM(I17+I19+I21)</f>
        <v>0</v>
      </c>
      <c r="J16" s="912">
        <f t="shared" si="2"/>
        <v>307384.5</v>
      </c>
      <c r="K16" s="912">
        <f t="shared" si="2"/>
        <v>9954.300000000001</v>
      </c>
      <c r="L16" s="912">
        <f t="shared" si="2"/>
        <v>0</v>
      </c>
      <c r="M16" s="912">
        <f t="shared" si="2"/>
        <v>0</v>
      </c>
      <c r="N16" s="912">
        <f t="shared" si="2"/>
        <v>0</v>
      </c>
      <c r="O16" s="912">
        <f t="shared" si="2"/>
        <v>0</v>
      </c>
      <c r="P16" s="912">
        <f t="shared" si="2"/>
        <v>0</v>
      </c>
      <c r="Q16" s="912">
        <f t="shared" si="2"/>
        <v>0</v>
      </c>
      <c r="R16" s="912">
        <f t="shared" si="2"/>
        <v>0</v>
      </c>
      <c r="S16" s="393">
        <f t="shared" si="2"/>
        <v>0</v>
      </c>
    </row>
    <row r="17" spans="1:19" ht="40.5" customHeight="1">
      <c r="A17" s="922" t="s">
        <v>168</v>
      </c>
      <c r="B17" s="933" t="s">
        <v>697</v>
      </c>
      <c r="C17" s="934"/>
      <c r="D17" s="935"/>
      <c r="E17" s="935"/>
      <c r="F17" s="935"/>
      <c r="G17" s="935"/>
      <c r="H17" s="912">
        <f t="shared" si="1"/>
        <v>205540.7</v>
      </c>
      <c r="I17" s="925">
        <f>SUM(I18:I18)</f>
        <v>0</v>
      </c>
      <c r="J17" s="925">
        <f>SUM(J18:J18)</f>
        <v>197553.1</v>
      </c>
      <c r="K17" s="925">
        <f>SUM(K18:K18)</f>
        <v>7987.6</v>
      </c>
      <c r="L17" s="925">
        <f>SUM(N17:O17)</f>
        <v>0</v>
      </c>
      <c r="M17" s="925">
        <f>SUM(M18:M18)</f>
        <v>0</v>
      </c>
      <c r="N17" s="925">
        <f>SUM(N18:N18)</f>
        <v>0</v>
      </c>
      <c r="O17" s="925">
        <f>SUM(O18:O18)</f>
        <v>0</v>
      </c>
      <c r="P17" s="925">
        <f>SUM(R17:S17)</f>
        <v>0</v>
      </c>
      <c r="Q17" s="925">
        <f>SUM(Q18:Q18)</f>
        <v>0</v>
      </c>
      <c r="R17" s="925">
        <f>SUM(R18:R18)</f>
        <v>0</v>
      </c>
      <c r="S17" s="926">
        <f>SUM(S18:S18)</f>
        <v>0</v>
      </c>
    </row>
    <row r="18" spans="1:19" ht="25.5" customHeight="1">
      <c r="A18" s="922"/>
      <c r="B18" s="936" t="s">
        <v>698</v>
      </c>
      <c r="C18" s="935">
        <v>5222601</v>
      </c>
      <c r="D18" s="911" t="s">
        <v>581</v>
      </c>
      <c r="E18" s="935" t="s">
        <v>574</v>
      </c>
      <c r="F18" s="935" t="s">
        <v>167</v>
      </c>
      <c r="G18" s="935" t="s">
        <v>514</v>
      </c>
      <c r="H18" s="912">
        <f t="shared" si="1"/>
        <v>205540.7</v>
      </c>
      <c r="I18" s="912"/>
      <c r="J18" s="918">
        <f>SUM('Аналитич.табл.'!U164)</f>
        <v>197553.1</v>
      </c>
      <c r="K18" s="918">
        <f>SUM('Аналитич.табл.'!T164)</f>
        <v>7987.6</v>
      </c>
      <c r="L18" s="925">
        <f>SUM(N18:O18)</f>
        <v>0</v>
      </c>
      <c r="M18" s="925"/>
      <c r="N18" s="918"/>
      <c r="O18" s="918"/>
      <c r="P18" s="925">
        <f>SUM(R18:S18)</f>
        <v>0</v>
      </c>
      <c r="Q18" s="925"/>
      <c r="R18" s="918">
        <v>0</v>
      </c>
      <c r="S18" s="937">
        <v>0</v>
      </c>
    </row>
    <row r="19" spans="1:19" ht="42.75" customHeight="1">
      <c r="A19" s="922" t="s">
        <v>169</v>
      </c>
      <c r="B19" s="933" t="s">
        <v>700</v>
      </c>
      <c r="C19" s="938"/>
      <c r="D19" s="935"/>
      <c r="E19" s="935"/>
      <c r="F19" s="935"/>
      <c r="G19" s="935"/>
      <c r="H19" s="912">
        <f t="shared" si="1"/>
        <v>103242.1</v>
      </c>
      <c r="I19" s="912">
        <f>SUM(I20:I20)</f>
        <v>0</v>
      </c>
      <c r="J19" s="912">
        <f>SUM(J20:J20)</f>
        <v>102131</v>
      </c>
      <c r="K19" s="912">
        <f>SUM(K20:K20)</f>
        <v>1111.1</v>
      </c>
      <c r="L19" s="912">
        <f>SUM(N19:O19)</f>
        <v>0</v>
      </c>
      <c r="M19" s="912">
        <f>SUM(M20:M20)</f>
        <v>0</v>
      </c>
      <c r="N19" s="912">
        <f>SUM(N20:N20)</f>
        <v>0</v>
      </c>
      <c r="O19" s="912">
        <f>SUM(O20:O20)</f>
        <v>0</v>
      </c>
      <c r="P19" s="912">
        <f>SUM(R19:S19)</f>
        <v>0</v>
      </c>
      <c r="Q19" s="912">
        <f>SUM(Q20:Q20)</f>
        <v>0</v>
      </c>
      <c r="R19" s="912">
        <f>SUM(R20:R20)</f>
        <v>0</v>
      </c>
      <c r="S19" s="393">
        <f>SUM(S20:S20)</f>
        <v>0</v>
      </c>
    </row>
    <row r="20" spans="1:19" ht="26.25" customHeight="1">
      <c r="A20" s="922"/>
      <c r="B20" s="936" t="s">
        <v>701</v>
      </c>
      <c r="C20" s="939">
        <v>5222603</v>
      </c>
      <c r="D20" s="911" t="s">
        <v>580</v>
      </c>
      <c r="E20" s="911" t="s">
        <v>571</v>
      </c>
      <c r="F20" s="117" t="s">
        <v>167</v>
      </c>
      <c r="G20" s="935" t="s">
        <v>514</v>
      </c>
      <c r="H20" s="912">
        <f t="shared" si="1"/>
        <v>103242.1</v>
      </c>
      <c r="I20" s="912"/>
      <c r="J20" s="918">
        <f>SUM('Аналитич.табл.'!U229)</f>
        <v>102131</v>
      </c>
      <c r="K20" s="918">
        <f>SUM('Аналитич.табл.'!T229)</f>
        <v>1111.1</v>
      </c>
      <c r="L20" s="912">
        <f>SUM(N20:O20)</f>
        <v>0</v>
      </c>
      <c r="M20" s="912"/>
      <c r="N20" s="918">
        <v>0</v>
      </c>
      <c r="O20" s="918"/>
      <c r="P20" s="912">
        <f>SUM(R20:S20)</f>
        <v>0</v>
      </c>
      <c r="Q20" s="912"/>
      <c r="R20" s="930">
        <v>0</v>
      </c>
      <c r="S20" s="931">
        <v>0</v>
      </c>
    </row>
    <row r="21" spans="1:19" ht="35.25" customHeight="1">
      <c r="A21" s="922" t="s">
        <v>170</v>
      </c>
      <c r="B21" s="933" t="s">
        <v>702</v>
      </c>
      <c r="C21" s="939"/>
      <c r="D21" s="911"/>
      <c r="E21" s="911"/>
      <c r="F21" s="911"/>
      <c r="G21" s="911"/>
      <c r="H21" s="912">
        <f t="shared" si="1"/>
        <v>8556</v>
      </c>
      <c r="I21" s="912">
        <f aca="true" t="shared" si="3" ref="I21:S21">SUM(I22:I22)</f>
        <v>0</v>
      </c>
      <c r="J21" s="912">
        <f t="shared" si="3"/>
        <v>7700.4</v>
      </c>
      <c r="K21" s="912">
        <f t="shared" si="3"/>
        <v>855.6</v>
      </c>
      <c r="L21" s="912">
        <f t="shared" si="3"/>
        <v>0</v>
      </c>
      <c r="M21" s="912">
        <f t="shared" si="3"/>
        <v>0</v>
      </c>
      <c r="N21" s="912">
        <f t="shared" si="3"/>
        <v>0</v>
      </c>
      <c r="O21" s="912">
        <f t="shared" si="3"/>
        <v>0</v>
      </c>
      <c r="P21" s="912">
        <f t="shared" si="3"/>
        <v>0</v>
      </c>
      <c r="Q21" s="912">
        <f t="shared" si="3"/>
        <v>0</v>
      </c>
      <c r="R21" s="912">
        <f t="shared" si="3"/>
        <v>0</v>
      </c>
      <c r="S21" s="393">
        <f t="shared" si="3"/>
        <v>0</v>
      </c>
    </row>
    <row r="22" spans="1:19" ht="27.75" customHeight="1">
      <c r="A22" s="922"/>
      <c r="B22" s="936" t="s">
        <v>804</v>
      </c>
      <c r="C22" s="939">
        <v>5222604</v>
      </c>
      <c r="D22" s="911" t="s">
        <v>578</v>
      </c>
      <c r="E22" s="911" t="s">
        <v>579</v>
      </c>
      <c r="F22" s="911" t="s">
        <v>167</v>
      </c>
      <c r="G22" s="935" t="s">
        <v>514</v>
      </c>
      <c r="H22" s="912">
        <f t="shared" si="1"/>
        <v>8556</v>
      </c>
      <c r="I22" s="240"/>
      <c r="J22" s="918">
        <f>SUM('Аналитич.табл.'!U247)</f>
        <v>7700.4</v>
      </c>
      <c r="K22" s="918">
        <f>SUM('Аналитич.табл.'!T247)</f>
        <v>855.6</v>
      </c>
      <c r="L22" s="918"/>
      <c r="M22" s="918"/>
      <c r="N22" s="918"/>
      <c r="O22" s="918"/>
      <c r="P22" s="918"/>
      <c r="Q22" s="918"/>
      <c r="R22" s="918">
        <v>0</v>
      </c>
      <c r="S22" s="940">
        <v>0</v>
      </c>
    </row>
    <row r="23" spans="1:19" ht="42.75" customHeight="1">
      <c r="A23" s="922">
        <v>4</v>
      </c>
      <c r="B23" s="923" t="s">
        <v>703</v>
      </c>
      <c r="C23" s="938">
        <v>5220000</v>
      </c>
      <c r="D23" s="932" t="s">
        <v>576</v>
      </c>
      <c r="E23" s="932" t="s">
        <v>572</v>
      </c>
      <c r="F23" s="109" t="s">
        <v>167</v>
      </c>
      <c r="G23" s="109">
        <v>310</v>
      </c>
      <c r="H23" s="912">
        <f t="shared" si="1"/>
        <v>209879.90000000002</v>
      </c>
      <c r="I23" s="912">
        <f aca="true" t="shared" si="4" ref="I23:S23">SUM(I24+I26+I28)</f>
        <v>0</v>
      </c>
      <c r="J23" s="912">
        <f t="shared" si="4"/>
        <v>190742.90000000002</v>
      </c>
      <c r="K23" s="912">
        <f t="shared" si="4"/>
        <v>19137</v>
      </c>
      <c r="L23" s="912">
        <f t="shared" si="4"/>
        <v>41364.5</v>
      </c>
      <c r="M23" s="912">
        <f t="shared" si="4"/>
        <v>0</v>
      </c>
      <c r="N23" s="912">
        <f t="shared" si="4"/>
        <v>41364.5</v>
      </c>
      <c r="O23" s="912">
        <f t="shared" si="4"/>
        <v>0</v>
      </c>
      <c r="P23" s="912">
        <f t="shared" si="4"/>
        <v>46231.5</v>
      </c>
      <c r="Q23" s="912">
        <f t="shared" si="4"/>
        <v>0</v>
      </c>
      <c r="R23" s="912">
        <f t="shared" si="4"/>
        <v>46231.5</v>
      </c>
      <c r="S23" s="393">
        <f t="shared" si="4"/>
        <v>0</v>
      </c>
    </row>
    <row r="24" spans="1:19" ht="39" customHeight="1">
      <c r="A24" s="922" t="s">
        <v>126</v>
      </c>
      <c r="B24" s="933" t="s">
        <v>704</v>
      </c>
      <c r="C24" s="938"/>
      <c r="D24" s="932"/>
      <c r="E24" s="932"/>
      <c r="F24" s="109"/>
      <c r="G24" s="109"/>
      <c r="H24" s="912">
        <f t="shared" si="1"/>
        <v>83671.40000000001</v>
      </c>
      <c r="I24" s="912">
        <f>SUM(I25:I25)</f>
        <v>0</v>
      </c>
      <c r="J24" s="912">
        <f>SUM(J25:J25)</f>
        <v>72916.1</v>
      </c>
      <c r="K24" s="912">
        <f>SUM(K25:K25)</f>
        <v>10755.3</v>
      </c>
      <c r="L24" s="912">
        <f>SUM(N24:O24)</f>
        <v>7612.5</v>
      </c>
      <c r="M24" s="912">
        <f>SUM(M25:M25)</f>
        <v>0</v>
      </c>
      <c r="N24" s="912">
        <f>SUM(N25:N25)</f>
        <v>7612.5</v>
      </c>
      <c r="O24" s="912">
        <f>SUM(O25:O25)</f>
        <v>0</v>
      </c>
      <c r="P24" s="912">
        <f>SUM(R24:S24)</f>
        <v>8508.3</v>
      </c>
      <c r="Q24" s="912">
        <f>SUM(Q25:Q25)</f>
        <v>0</v>
      </c>
      <c r="R24" s="912">
        <f>SUM(R25:R25)</f>
        <v>8508.3</v>
      </c>
      <c r="S24" s="393">
        <f>SUM(S25:S25)</f>
        <v>0</v>
      </c>
    </row>
    <row r="25" spans="1:19" ht="24.75" customHeight="1">
      <c r="A25" s="922"/>
      <c r="B25" s="941" t="s">
        <v>752</v>
      </c>
      <c r="C25" s="939">
        <v>5222701</v>
      </c>
      <c r="D25" s="911" t="s">
        <v>400</v>
      </c>
      <c r="E25" s="911" t="s">
        <v>374</v>
      </c>
      <c r="F25" s="117" t="s">
        <v>187</v>
      </c>
      <c r="G25" s="935" t="s">
        <v>514</v>
      </c>
      <c r="H25" s="912">
        <f t="shared" si="1"/>
        <v>83671.40000000001</v>
      </c>
      <c r="I25" s="912"/>
      <c r="J25" s="918">
        <f>SUM('Аналитич.табл.'!U95+'Аналитич.табл.'!U102)</f>
        <v>72916.1</v>
      </c>
      <c r="K25" s="918">
        <f>SUM('Аналитич.табл.'!T95+'Аналитич.табл.'!T102)</f>
        <v>10755.3</v>
      </c>
      <c r="L25" s="912">
        <f>SUM(N25:O25)</f>
        <v>7612.5</v>
      </c>
      <c r="M25" s="912"/>
      <c r="N25" s="918">
        <v>7612.5</v>
      </c>
      <c r="O25" s="918"/>
      <c r="P25" s="912">
        <f>SUM(R25:S25)</f>
        <v>8508.3</v>
      </c>
      <c r="Q25" s="912"/>
      <c r="R25" s="918">
        <v>8508.3</v>
      </c>
      <c r="S25" s="940">
        <v>0</v>
      </c>
    </row>
    <row r="26" spans="1:19" ht="56.25" customHeight="1">
      <c r="A26" s="942" t="s">
        <v>127</v>
      </c>
      <c r="B26" s="933" t="s">
        <v>707</v>
      </c>
      <c r="C26" s="938"/>
      <c r="D26" s="932"/>
      <c r="E26" s="932"/>
      <c r="F26" s="109"/>
      <c r="G26" s="109"/>
      <c r="H26" s="912">
        <f t="shared" si="1"/>
        <v>74822.6</v>
      </c>
      <c r="I26" s="912">
        <f>SUM(I27)</f>
        <v>0</v>
      </c>
      <c r="J26" s="912">
        <f>SUM(J27)</f>
        <v>70968</v>
      </c>
      <c r="K26" s="912">
        <f>SUM(K27)</f>
        <v>3854.6</v>
      </c>
      <c r="L26" s="912">
        <f aca="true" t="shared" si="5" ref="L26:L32">SUM(N26:O26)</f>
        <v>10568.1</v>
      </c>
      <c r="M26" s="912">
        <f>SUM(M27)</f>
        <v>0</v>
      </c>
      <c r="N26" s="912">
        <f>SUM(N27)</f>
        <v>10568.1</v>
      </c>
      <c r="O26" s="912">
        <f>SUM(O27)</f>
        <v>0</v>
      </c>
      <c r="P26" s="912">
        <f>SUM(R26+S26)</f>
        <v>11811.6</v>
      </c>
      <c r="Q26" s="912">
        <f>SUM(Q27)</f>
        <v>0</v>
      </c>
      <c r="R26" s="912">
        <f>SUM(R27)</f>
        <v>11811.6</v>
      </c>
      <c r="S26" s="393">
        <f>SUM(S27)</f>
        <v>0</v>
      </c>
    </row>
    <row r="27" spans="1:19" ht="23.25" customHeight="1">
      <c r="A27" s="942"/>
      <c r="B27" s="941" t="s">
        <v>752</v>
      </c>
      <c r="C27" s="943">
        <v>5222705</v>
      </c>
      <c r="D27" s="911" t="s">
        <v>576</v>
      </c>
      <c r="E27" s="911" t="s">
        <v>571</v>
      </c>
      <c r="F27" s="117" t="s">
        <v>167</v>
      </c>
      <c r="G27" s="935" t="s">
        <v>514</v>
      </c>
      <c r="H27" s="912">
        <f t="shared" si="1"/>
        <v>74822.6</v>
      </c>
      <c r="I27" s="240"/>
      <c r="J27" s="918">
        <f>SUM('Аналитич.табл.'!U96+'Аналитич.табл.'!U103)</f>
        <v>70968</v>
      </c>
      <c r="K27" s="918">
        <f>SUM('Аналитич.табл.'!T96+'Аналитич.табл.'!T103)</f>
        <v>3854.6</v>
      </c>
      <c r="L27" s="912">
        <f t="shared" si="5"/>
        <v>10568.1</v>
      </c>
      <c r="M27" s="912"/>
      <c r="N27" s="918">
        <v>10568.1</v>
      </c>
      <c r="O27" s="918">
        <v>0</v>
      </c>
      <c r="P27" s="912">
        <f aca="true" t="shared" si="6" ref="P27:P34">SUM(R27:S27)</f>
        <v>11811.6</v>
      </c>
      <c r="Q27" s="912"/>
      <c r="R27" s="918">
        <v>11811.6</v>
      </c>
      <c r="S27" s="940">
        <v>0</v>
      </c>
    </row>
    <row r="28" spans="1:19" ht="27" customHeight="1">
      <c r="A28" s="942" t="s">
        <v>128</v>
      </c>
      <c r="B28" s="933" t="s">
        <v>873</v>
      </c>
      <c r="C28" s="938"/>
      <c r="D28" s="932"/>
      <c r="E28" s="932"/>
      <c r="F28" s="109"/>
      <c r="G28" s="109"/>
      <c r="H28" s="912">
        <f t="shared" si="1"/>
        <v>51385.9</v>
      </c>
      <c r="I28" s="912">
        <f>SUM(I29)</f>
        <v>0</v>
      </c>
      <c r="J28" s="912">
        <f>SUM(J29)</f>
        <v>46858.8</v>
      </c>
      <c r="K28" s="912">
        <f>SUM(K29:K29)</f>
        <v>4527.1</v>
      </c>
      <c r="L28" s="912">
        <f t="shared" si="5"/>
        <v>23183.9</v>
      </c>
      <c r="M28" s="912">
        <f>SUM(M29)</f>
        <v>0</v>
      </c>
      <c r="N28" s="912">
        <f>SUM(N29)</f>
        <v>23183.9</v>
      </c>
      <c r="O28" s="912">
        <f>SUM(O29:O29)</f>
        <v>0</v>
      </c>
      <c r="P28" s="912">
        <f t="shared" si="6"/>
        <v>25911.6</v>
      </c>
      <c r="Q28" s="912">
        <f>SUM(Q29)</f>
        <v>0</v>
      </c>
      <c r="R28" s="912">
        <f>SUM(R29)</f>
        <v>25911.6</v>
      </c>
      <c r="S28" s="393">
        <f>SUM(S29)</f>
        <v>0</v>
      </c>
    </row>
    <row r="29" spans="1:19" ht="23.25" customHeight="1">
      <c r="A29" s="942"/>
      <c r="B29" s="941" t="s">
        <v>752</v>
      </c>
      <c r="C29" s="943">
        <v>5222706</v>
      </c>
      <c r="D29" s="911" t="s">
        <v>576</v>
      </c>
      <c r="E29" s="911" t="s">
        <v>574</v>
      </c>
      <c r="F29" s="935" t="s">
        <v>167</v>
      </c>
      <c r="G29" s="935" t="s">
        <v>514</v>
      </c>
      <c r="H29" s="912">
        <f t="shared" si="1"/>
        <v>51385.9</v>
      </c>
      <c r="I29" s="912"/>
      <c r="J29" s="918">
        <f>SUM('Аналитич.табл.'!U108)</f>
        <v>46858.8</v>
      </c>
      <c r="K29" s="918">
        <f>SUM('Аналитич.табл.'!T108)</f>
        <v>4527.1</v>
      </c>
      <c r="L29" s="912">
        <f t="shared" si="5"/>
        <v>23183.9</v>
      </c>
      <c r="M29" s="912"/>
      <c r="N29" s="918">
        <v>23183.9</v>
      </c>
      <c r="O29" s="918"/>
      <c r="P29" s="912">
        <f t="shared" si="6"/>
        <v>25911.6</v>
      </c>
      <c r="Q29" s="912"/>
      <c r="R29" s="918">
        <v>25911.6</v>
      </c>
      <c r="S29" s="940"/>
    </row>
    <row r="30" spans="1:19" ht="55.5" customHeight="1">
      <c r="A30" s="942">
        <v>5</v>
      </c>
      <c r="B30" s="944" t="s">
        <v>605</v>
      </c>
      <c r="C30" s="945"/>
      <c r="D30" s="946"/>
      <c r="E30" s="946"/>
      <c r="F30" s="945"/>
      <c r="G30" s="945"/>
      <c r="H30" s="912">
        <f>SUM(I30:K30)</f>
        <v>13980.7</v>
      </c>
      <c r="I30" s="912">
        <f aca="true" t="shared" si="7" ref="I30:S30">SUM(I31:I32)</f>
        <v>2410.5</v>
      </c>
      <c r="J30" s="912">
        <f t="shared" si="7"/>
        <v>9038.2</v>
      </c>
      <c r="K30" s="912">
        <f t="shared" si="7"/>
        <v>2532</v>
      </c>
      <c r="L30" s="912">
        <f t="shared" si="5"/>
        <v>0</v>
      </c>
      <c r="M30" s="912">
        <f t="shared" si="7"/>
        <v>0</v>
      </c>
      <c r="N30" s="912">
        <f t="shared" si="7"/>
        <v>0</v>
      </c>
      <c r="O30" s="912">
        <f t="shared" si="7"/>
        <v>0</v>
      </c>
      <c r="P30" s="912">
        <f t="shared" si="6"/>
        <v>0</v>
      </c>
      <c r="Q30" s="912">
        <f t="shared" si="7"/>
        <v>0</v>
      </c>
      <c r="R30" s="912">
        <f t="shared" si="7"/>
        <v>0</v>
      </c>
      <c r="S30" s="393">
        <f t="shared" si="7"/>
        <v>0</v>
      </c>
    </row>
    <row r="31" spans="1:19" ht="23.25" customHeight="1">
      <c r="A31" s="942"/>
      <c r="B31" s="941" t="s">
        <v>752</v>
      </c>
      <c r="C31" s="117">
        <v>1040400</v>
      </c>
      <c r="D31" s="911" t="s">
        <v>576</v>
      </c>
      <c r="E31" s="911" t="s">
        <v>571</v>
      </c>
      <c r="F31" s="117" t="s">
        <v>167</v>
      </c>
      <c r="G31" s="117" t="s">
        <v>198</v>
      </c>
      <c r="H31" s="912">
        <f t="shared" si="1"/>
        <v>2410.5</v>
      </c>
      <c r="I31" s="947">
        <f>SUM('Аналитич.табл.'!U98)</f>
        <v>2410.5</v>
      </c>
      <c r="J31" s="947"/>
      <c r="K31" s="947"/>
      <c r="L31" s="912">
        <f t="shared" si="5"/>
        <v>0</v>
      </c>
      <c r="M31" s="948"/>
      <c r="N31" s="948"/>
      <c r="O31" s="948"/>
      <c r="P31" s="912">
        <f t="shared" si="6"/>
        <v>0</v>
      </c>
      <c r="Q31" s="948"/>
      <c r="R31" s="949"/>
      <c r="S31" s="950"/>
    </row>
    <row r="32" spans="1:19" ht="21" customHeight="1">
      <c r="A32" s="951"/>
      <c r="B32" s="952" t="s">
        <v>752</v>
      </c>
      <c r="C32" s="953">
        <v>5225500</v>
      </c>
      <c r="D32" s="954" t="s">
        <v>576</v>
      </c>
      <c r="E32" s="954" t="s">
        <v>571</v>
      </c>
      <c r="F32" s="953" t="s">
        <v>167</v>
      </c>
      <c r="G32" s="953" t="s">
        <v>198</v>
      </c>
      <c r="H32" s="955">
        <f t="shared" si="1"/>
        <v>11570.2</v>
      </c>
      <c r="I32" s="387"/>
      <c r="J32" s="387">
        <f>SUM('Аналитич.табл.'!U97)</f>
        <v>9038.2</v>
      </c>
      <c r="K32" s="387">
        <f>SUM('Аналитич.табл.'!T97)</f>
        <v>2532</v>
      </c>
      <c r="L32" s="955">
        <f t="shared" si="5"/>
        <v>0</v>
      </c>
      <c r="M32" s="955"/>
      <c r="N32" s="955"/>
      <c r="O32" s="955"/>
      <c r="P32" s="955">
        <f t="shared" si="6"/>
        <v>0</v>
      </c>
      <c r="Q32" s="955"/>
      <c r="R32" s="956"/>
      <c r="S32" s="957"/>
    </row>
    <row r="33" spans="1:19" s="201" customFormat="1" ht="25.5" customHeight="1">
      <c r="A33" s="951">
        <v>6</v>
      </c>
      <c r="B33" s="958" t="s">
        <v>510</v>
      </c>
      <c r="C33" s="959"/>
      <c r="D33" s="960"/>
      <c r="E33" s="960"/>
      <c r="F33" s="959"/>
      <c r="G33" s="959"/>
      <c r="H33" s="955">
        <f t="shared" si="1"/>
        <v>53719.5</v>
      </c>
      <c r="I33" s="955">
        <f>SUM(I34)</f>
        <v>37134.5</v>
      </c>
      <c r="J33" s="955">
        <f>SUM(J34)</f>
        <v>9389.1</v>
      </c>
      <c r="K33" s="955">
        <f>SUM(K34)</f>
        <v>7195.9</v>
      </c>
      <c r="L33" s="955">
        <f>SUM(M33+N33+O33)</f>
        <v>0</v>
      </c>
      <c r="M33" s="955">
        <f>SUM(M34)</f>
        <v>0</v>
      </c>
      <c r="N33" s="955">
        <f>SUM(N34)</f>
        <v>0</v>
      </c>
      <c r="O33" s="955">
        <f>SUM(O34)</f>
        <v>0</v>
      </c>
      <c r="P33" s="955">
        <f t="shared" si="6"/>
        <v>0</v>
      </c>
      <c r="Q33" s="955"/>
      <c r="R33" s="961"/>
      <c r="S33" s="962"/>
    </row>
    <row r="34" spans="1:19" ht="25.5" customHeight="1">
      <c r="A34" s="942"/>
      <c r="B34" s="941" t="s">
        <v>511</v>
      </c>
      <c r="C34" s="117" t="s">
        <v>56</v>
      </c>
      <c r="D34" s="911" t="s">
        <v>576</v>
      </c>
      <c r="E34" s="911" t="s">
        <v>571</v>
      </c>
      <c r="F34" s="117" t="s">
        <v>172</v>
      </c>
      <c r="G34" s="117" t="s">
        <v>514</v>
      </c>
      <c r="H34" s="912">
        <f t="shared" si="1"/>
        <v>53719.5</v>
      </c>
      <c r="I34" s="240">
        <f>SUM('Аналитич.табл.'!U92)</f>
        <v>37134.5</v>
      </c>
      <c r="J34" s="240">
        <f>SUM('Аналитич.табл.'!U91)</f>
        <v>9389.1</v>
      </c>
      <c r="K34" s="240">
        <f>SUM('Аналитич.табл.'!T91)</f>
        <v>7195.9</v>
      </c>
      <c r="L34" s="912">
        <f>SUM(M34+N34+O34)</f>
        <v>0</v>
      </c>
      <c r="M34" s="912"/>
      <c r="N34" s="912"/>
      <c r="O34" s="912"/>
      <c r="P34" s="912">
        <f t="shared" si="6"/>
        <v>0</v>
      </c>
      <c r="Q34" s="912"/>
      <c r="R34" s="949"/>
      <c r="S34" s="950"/>
    </row>
    <row r="35" spans="1:19" ht="35.25" customHeight="1">
      <c r="A35" s="942">
        <v>7</v>
      </c>
      <c r="B35" s="963" t="s">
        <v>45</v>
      </c>
      <c r="C35" s="117"/>
      <c r="D35" s="911"/>
      <c r="E35" s="911"/>
      <c r="F35" s="117"/>
      <c r="G35" s="117"/>
      <c r="H35" s="912">
        <v>101</v>
      </c>
      <c r="I35" s="912">
        <f aca="true" t="shared" si="8" ref="I35:K37">SUM(I36)</f>
        <v>0</v>
      </c>
      <c r="J35" s="912">
        <v>101</v>
      </c>
      <c r="K35" s="912">
        <f t="shared" si="8"/>
        <v>0</v>
      </c>
      <c r="L35" s="912"/>
      <c r="M35" s="912"/>
      <c r="N35" s="912"/>
      <c r="O35" s="912"/>
      <c r="P35" s="912"/>
      <c r="Q35" s="912"/>
      <c r="R35" s="949"/>
      <c r="S35" s="950"/>
    </row>
    <row r="36" spans="1:19" ht="25.5" customHeight="1">
      <c r="A36" s="942"/>
      <c r="B36" s="941" t="s">
        <v>46</v>
      </c>
      <c r="C36" s="117" t="s">
        <v>197</v>
      </c>
      <c r="D36" s="911" t="s">
        <v>581</v>
      </c>
      <c r="E36" s="911" t="s">
        <v>578</v>
      </c>
      <c r="F36" s="117" t="s">
        <v>50</v>
      </c>
      <c r="G36" s="117" t="s">
        <v>513</v>
      </c>
      <c r="H36" s="912">
        <v>101</v>
      </c>
      <c r="I36" s="240"/>
      <c r="J36" s="240">
        <v>101</v>
      </c>
      <c r="K36" s="240"/>
      <c r="L36" s="912"/>
      <c r="M36" s="912"/>
      <c r="N36" s="912"/>
      <c r="O36" s="912"/>
      <c r="P36" s="912"/>
      <c r="Q36" s="912"/>
      <c r="R36" s="949"/>
      <c r="S36" s="950"/>
    </row>
    <row r="37" spans="1:19" ht="34.5" customHeight="1">
      <c r="A37" s="942">
        <v>8</v>
      </c>
      <c r="B37" s="963" t="s">
        <v>47</v>
      </c>
      <c r="C37" s="117"/>
      <c r="D37" s="911"/>
      <c r="E37" s="911"/>
      <c r="F37" s="117"/>
      <c r="G37" s="117"/>
      <c r="H37" s="912">
        <v>247</v>
      </c>
      <c r="I37" s="912">
        <v>247</v>
      </c>
      <c r="J37" s="912">
        <f t="shared" si="8"/>
        <v>0</v>
      </c>
      <c r="K37" s="912">
        <f t="shared" si="8"/>
        <v>0</v>
      </c>
      <c r="L37" s="912"/>
      <c r="M37" s="912"/>
      <c r="N37" s="912"/>
      <c r="O37" s="912"/>
      <c r="P37" s="912"/>
      <c r="Q37" s="912"/>
      <c r="R37" s="949"/>
      <c r="S37" s="950"/>
    </row>
    <row r="38" spans="1:19" ht="25.5" customHeight="1">
      <c r="A38" s="942"/>
      <c r="B38" s="941" t="s">
        <v>766</v>
      </c>
      <c r="C38" s="117" t="s">
        <v>48</v>
      </c>
      <c r="D38" s="911" t="s">
        <v>579</v>
      </c>
      <c r="E38" s="911" t="s">
        <v>573</v>
      </c>
      <c r="F38" s="117" t="s">
        <v>49</v>
      </c>
      <c r="G38" s="117" t="s">
        <v>513</v>
      </c>
      <c r="H38" s="912">
        <v>247</v>
      </c>
      <c r="I38" s="240">
        <v>247</v>
      </c>
      <c r="J38" s="240"/>
      <c r="K38" s="240"/>
      <c r="L38" s="912"/>
      <c r="M38" s="912"/>
      <c r="N38" s="912"/>
      <c r="O38" s="912"/>
      <c r="P38" s="912"/>
      <c r="Q38" s="912"/>
      <c r="R38" s="949"/>
      <c r="S38" s="950"/>
    </row>
    <row r="39" spans="1:19" ht="21" customHeight="1" thickBot="1">
      <c r="A39" s="1286"/>
      <c r="B39" s="1287"/>
      <c r="C39" s="1287"/>
      <c r="D39" s="1287"/>
      <c r="E39" s="1287"/>
      <c r="F39" s="1287"/>
      <c r="G39" s="1287"/>
      <c r="H39" s="1287"/>
      <c r="I39" s="1287"/>
      <c r="J39" s="1287"/>
      <c r="K39" s="1287"/>
      <c r="L39" s="1287"/>
      <c r="M39" s="1287"/>
      <c r="N39" s="1287"/>
      <c r="O39" s="1287"/>
      <c r="P39" s="1287"/>
      <c r="Q39" s="1287"/>
      <c r="R39" s="1287"/>
      <c r="S39" s="1287"/>
    </row>
    <row r="40" spans="1:19" ht="71.25" customHeight="1">
      <c r="A40" s="1291" t="s">
        <v>883</v>
      </c>
      <c r="B40" s="1311" t="s">
        <v>367</v>
      </c>
      <c r="C40" s="1314" t="s">
        <v>568</v>
      </c>
      <c r="D40" s="1302" t="s">
        <v>368</v>
      </c>
      <c r="E40" s="1302" t="s">
        <v>369</v>
      </c>
      <c r="F40" s="1302" t="s">
        <v>884</v>
      </c>
      <c r="G40" s="1305" t="s">
        <v>155</v>
      </c>
      <c r="H40" s="1308" t="s">
        <v>156</v>
      </c>
      <c r="I40" s="1320" t="s">
        <v>885</v>
      </c>
      <c r="J40" s="1320"/>
      <c r="K40" s="1321"/>
      <c r="L40" s="1324" t="s">
        <v>157</v>
      </c>
      <c r="M40" s="1320" t="s">
        <v>165</v>
      </c>
      <c r="N40" s="1320"/>
      <c r="O40" s="1321"/>
      <c r="P40" s="1308" t="s">
        <v>166</v>
      </c>
      <c r="Q40" s="1320" t="s">
        <v>165</v>
      </c>
      <c r="R40" s="1320"/>
      <c r="S40" s="1321"/>
    </row>
    <row r="41" spans="1:19" ht="37.5" customHeight="1">
      <c r="A41" s="1292"/>
      <c r="B41" s="1312"/>
      <c r="C41" s="1315"/>
      <c r="D41" s="1303"/>
      <c r="E41" s="1303"/>
      <c r="F41" s="1303"/>
      <c r="G41" s="1306"/>
      <c r="H41" s="1309"/>
      <c r="I41" s="1322" t="s">
        <v>88</v>
      </c>
      <c r="J41" s="1322"/>
      <c r="K41" s="1323"/>
      <c r="L41" s="1325"/>
      <c r="M41" s="1322" t="s">
        <v>88</v>
      </c>
      <c r="N41" s="1322"/>
      <c r="O41" s="1323"/>
      <c r="P41" s="1309"/>
      <c r="Q41" s="1322" t="s">
        <v>88</v>
      </c>
      <c r="R41" s="1322"/>
      <c r="S41" s="1323"/>
    </row>
    <row r="42" spans="1:19" ht="59.25" customHeight="1" thickBot="1">
      <c r="A42" s="1293"/>
      <c r="B42" s="1313"/>
      <c r="C42" s="1316"/>
      <c r="D42" s="1304"/>
      <c r="E42" s="1304"/>
      <c r="F42" s="1304"/>
      <c r="G42" s="1307"/>
      <c r="H42" s="1310"/>
      <c r="I42" s="964" t="s">
        <v>886</v>
      </c>
      <c r="J42" s="964" t="s">
        <v>887</v>
      </c>
      <c r="K42" s="965" t="s">
        <v>888</v>
      </c>
      <c r="L42" s="1326"/>
      <c r="M42" s="964" t="s">
        <v>886</v>
      </c>
      <c r="N42" s="964" t="s">
        <v>887</v>
      </c>
      <c r="O42" s="965" t="s">
        <v>888</v>
      </c>
      <c r="P42" s="1310"/>
      <c r="Q42" s="964" t="s">
        <v>886</v>
      </c>
      <c r="R42" s="964" t="s">
        <v>887</v>
      </c>
      <c r="S42" s="965" t="s">
        <v>888</v>
      </c>
    </row>
    <row r="43" spans="1:19" ht="33" customHeight="1">
      <c r="A43" s="966">
        <v>1</v>
      </c>
      <c r="B43" s="976">
        <v>2</v>
      </c>
      <c r="C43" s="966">
        <v>3</v>
      </c>
      <c r="D43" s="977">
        <v>4</v>
      </c>
      <c r="E43" s="977">
        <v>5</v>
      </c>
      <c r="F43" s="967">
        <v>6</v>
      </c>
      <c r="G43" s="968">
        <v>7</v>
      </c>
      <c r="H43" s="966">
        <v>8</v>
      </c>
      <c r="I43" s="967">
        <v>9</v>
      </c>
      <c r="J43" s="967">
        <v>10</v>
      </c>
      <c r="K43" s="968">
        <v>11</v>
      </c>
      <c r="L43" s="966">
        <v>12</v>
      </c>
      <c r="M43" s="967">
        <v>13</v>
      </c>
      <c r="N43" s="967">
        <v>14</v>
      </c>
      <c r="O43" s="968">
        <v>15</v>
      </c>
      <c r="P43" s="966">
        <v>16</v>
      </c>
      <c r="Q43" s="967">
        <v>17</v>
      </c>
      <c r="R43" s="967">
        <v>18</v>
      </c>
      <c r="S43" s="968">
        <v>19</v>
      </c>
    </row>
    <row r="44" spans="1:19" ht="39.75" customHeight="1">
      <c r="A44" s="969">
        <v>9</v>
      </c>
      <c r="B44" s="970" t="s">
        <v>831</v>
      </c>
      <c r="C44" s="971"/>
      <c r="D44" s="972"/>
      <c r="E44" s="972"/>
      <c r="F44" s="972"/>
      <c r="G44" s="973"/>
      <c r="H44" s="974">
        <f>SUM(I44:K44)</f>
        <v>7993</v>
      </c>
      <c r="I44" s="912">
        <f>SUM(I45)</f>
        <v>0</v>
      </c>
      <c r="J44" s="912">
        <f>SUM(J45:J46)</f>
        <v>7993</v>
      </c>
      <c r="K44" s="912">
        <f>SUM(K45:K46)</f>
        <v>0</v>
      </c>
      <c r="L44" s="974"/>
      <c r="M44" s="912"/>
      <c r="N44" s="240"/>
      <c r="O44" s="388"/>
      <c r="P44" s="974"/>
      <c r="Q44" s="912"/>
      <c r="R44" s="240"/>
      <c r="S44" s="975"/>
    </row>
    <row r="45" spans="1:19" ht="33" customHeight="1">
      <c r="A45" s="885"/>
      <c r="B45" s="244" t="s">
        <v>46</v>
      </c>
      <c r="C45" s="248">
        <v>5225602</v>
      </c>
      <c r="D45" s="390" t="s">
        <v>581</v>
      </c>
      <c r="E45" s="190" t="s">
        <v>571</v>
      </c>
      <c r="F45" s="190" t="s">
        <v>512</v>
      </c>
      <c r="G45" s="249" t="s">
        <v>513</v>
      </c>
      <c r="H45" s="255">
        <f>SUM(I45:K45)</f>
        <v>3209.4</v>
      </c>
      <c r="I45" s="230"/>
      <c r="J45" s="232">
        <f>SUM('Приложение 4'!I272)</f>
        <v>3209.4</v>
      </c>
      <c r="K45" s="233"/>
      <c r="L45" s="255"/>
      <c r="M45" s="230"/>
      <c r="N45" s="232"/>
      <c r="O45" s="233"/>
      <c r="P45" s="255"/>
      <c r="Q45" s="230"/>
      <c r="R45" s="232"/>
      <c r="S45" s="238"/>
    </row>
    <row r="46" spans="1:19" ht="33" customHeight="1" thickBot="1">
      <c r="A46" s="886"/>
      <c r="B46" s="392" t="s">
        <v>46</v>
      </c>
      <c r="C46" s="389">
        <v>5225602</v>
      </c>
      <c r="D46" s="390" t="s">
        <v>581</v>
      </c>
      <c r="E46" s="390" t="s">
        <v>574</v>
      </c>
      <c r="F46" s="390" t="s">
        <v>512</v>
      </c>
      <c r="G46" s="391" t="s">
        <v>513</v>
      </c>
      <c r="H46" s="385">
        <f>SUM(I46:K46)</f>
        <v>4783.6</v>
      </c>
      <c r="I46" s="235"/>
      <c r="J46" s="236">
        <f>SUM('Приложение 4'!I282)</f>
        <v>4783.6</v>
      </c>
      <c r="K46" s="237"/>
      <c r="L46" s="385"/>
      <c r="M46" s="235"/>
      <c r="N46" s="236"/>
      <c r="O46" s="237"/>
      <c r="P46" s="385"/>
      <c r="Q46" s="235"/>
      <c r="R46" s="236"/>
      <c r="S46" s="384"/>
    </row>
    <row r="47" spans="1:19" ht="33" customHeight="1" thickBot="1">
      <c r="A47" s="978"/>
      <c r="B47" s="984" t="s">
        <v>525</v>
      </c>
      <c r="C47" s="982"/>
      <c r="D47" s="979"/>
      <c r="E47" s="979"/>
      <c r="F47" s="979"/>
      <c r="G47" s="983"/>
      <c r="H47" s="887">
        <f>SUM(I47:K47)</f>
        <v>671805.7</v>
      </c>
      <c r="I47" s="888">
        <f>SUM(I11+I14+I16+I23+I30+I33+I35+I37+I44)</f>
        <v>40488.4</v>
      </c>
      <c r="J47" s="888">
        <f>SUM(J11+J14+J16+J23+J30+J33+J35+J37+J44)</f>
        <v>591004.9999999999</v>
      </c>
      <c r="K47" s="889">
        <f>SUM(K11+K14+K16+K23+K30+K33+K35+K37+K44)</f>
        <v>40312.3</v>
      </c>
      <c r="L47" s="980">
        <f aca="true" t="shared" si="9" ref="L47:S47">SUM(L11+L14+L16+L23+L30+L33+L35+L37+L44)</f>
        <v>46364.5</v>
      </c>
      <c r="M47" s="888">
        <f t="shared" si="9"/>
        <v>0</v>
      </c>
      <c r="N47" s="888">
        <f t="shared" si="9"/>
        <v>46364.5</v>
      </c>
      <c r="O47" s="981">
        <f t="shared" si="9"/>
        <v>0</v>
      </c>
      <c r="P47" s="887">
        <f t="shared" si="9"/>
        <v>46231.5</v>
      </c>
      <c r="Q47" s="888">
        <f t="shared" si="9"/>
        <v>0</v>
      </c>
      <c r="R47" s="888">
        <f t="shared" si="9"/>
        <v>46231.5</v>
      </c>
      <c r="S47" s="889">
        <f t="shared" si="9"/>
        <v>0</v>
      </c>
    </row>
    <row r="48" spans="1:19" ht="33" customHeight="1">
      <c r="A48" s="1317" t="s">
        <v>502</v>
      </c>
      <c r="B48" s="1318"/>
      <c r="C48" s="1318"/>
      <c r="D48" s="1318"/>
      <c r="E48" s="1318"/>
      <c r="F48" s="1318"/>
      <c r="G48" s="1318"/>
      <c r="H48" s="1318"/>
      <c r="I48" s="1318"/>
      <c r="J48" s="1318"/>
      <c r="K48" s="1318"/>
      <c r="L48" s="1318"/>
      <c r="M48" s="1318"/>
      <c r="N48" s="1318"/>
      <c r="O48" s="1318"/>
      <c r="P48" s="1318"/>
      <c r="Q48" s="1318"/>
      <c r="R48" s="1318"/>
      <c r="S48" s="1319"/>
    </row>
    <row r="49" spans="1:19" ht="42" customHeight="1">
      <c r="A49" s="885">
        <v>1</v>
      </c>
      <c r="B49" s="245" t="s">
        <v>503</v>
      </c>
      <c r="C49" s="250"/>
      <c r="D49" s="189"/>
      <c r="E49" s="189"/>
      <c r="F49" s="189"/>
      <c r="G49" s="251"/>
      <c r="H49" s="255">
        <f t="shared" si="1"/>
        <v>3347.8</v>
      </c>
      <c r="I49" s="230">
        <f>SUM(I50)</f>
        <v>0</v>
      </c>
      <c r="J49" s="230">
        <f>SUM(J50)</f>
        <v>0</v>
      </c>
      <c r="K49" s="231">
        <f aca="true" t="shared" si="10" ref="K49:S49">SUM(K50)</f>
        <v>3347.8</v>
      </c>
      <c r="L49" s="255">
        <f t="shared" si="10"/>
        <v>10772</v>
      </c>
      <c r="M49" s="230">
        <f t="shared" si="10"/>
        <v>0</v>
      </c>
      <c r="N49" s="230">
        <f t="shared" si="10"/>
        <v>0</v>
      </c>
      <c r="O49" s="231">
        <f t="shared" si="10"/>
        <v>10772</v>
      </c>
      <c r="P49" s="255">
        <f t="shared" si="10"/>
        <v>0</v>
      </c>
      <c r="Q49" s="230">
        <f t="shared" si="10"/>
        <v>0</v>
      </c>
      <c r="R49" s="230">
        <f t="shared" si="10"/>
        <v>0</v>
      </c>
      <c r="S49" s="231">
        <f t="shared" si="10"/>
        <v>0</v>
      </c>
    </row>
    <row r="50" spans="1:19" ht="28.5" customHeight="1">
      <c r="A50" s="885"/>
      <c r="B50" s="244" t="s">
        <v>504</v>
      </c>
      <c r="C50" s="248">
        <v>7950000</v>
      </c>
      <c r="D50" s="190" t="s">
        <v>576</v>
      </c>
      <c r="E50" s="190" t="s">
        <v>571</v>
      </c>
      <c r="F50" s="190">
        <v>500</v>
      </c>
      <c r="G50" s="249">
        <v>20</v>
      </c>
      <c r="H50" s="255">
        <f t="shared" si="1"/>
        <v>3347.8</v>
      </c>
      <c r="I50" s="230"/>
      <c r="J50" s="232"/>
      <c r="K50" s="233">
        <f>SUM('Аналитич.табл.'!T90)</f>
        <v>3347.8</v>
      </c>
      <c r="L50" s="255">
        <f>SUM(N50:O50)</f>
        <v>10772</v>
      </c>
      <c r="M50" s="232"/>
      <c r="N50" s="232"/>
      <c r="O50" s="233">
        <v>10772</v>
      </c>
      <c r="P50" s="255">
        <f>SUM(R50:S50)</f>
        <v>0</v>
      </c>
      <c r="Q50" s="230"/>
      <c r="R50" s="232"/>
      <c r="S50" s="233">
        <v>0</v>
      </c>
    </row>
    <row r="51" spans="1:19" ht="39" customHeight="1">
      <c r="A51" s="885">
        <v>2</v>
      </c>
      <c r="B51" s="245" t="s">
        <v>515</v>
      </c>
      <c r="C51" s="250"/>
      <c r="D51" s="189"/>
      <c r="E51" s="189"/>
      <c r="F51" s="189"/>
      <c r="G51" s="251"/>
      <c r="H51" s="255">
        <f t="shared" si="1"/>
        <v>35982.3</v>
      </c>
      <c r="I51" s="230">
        <f aca="true" t="shared" si="11" ref="I51:S51">SUM(I52:I52)</f>
        <v>0</v>
      </c>
      <c r="J51" s="230">
        <f t="shared" si="11"/>
        <v>0</v>
      </c>
      <c r="K51" s="231">
        <f t="shared" si="11"/>
        <v>35982.3</v>
      </c>
      <c r="L51" s="255">
        <f t="shared" si="11"/>
        <v>45083</v>
      </c>
      <c r="M51" s="230">
        <f t="shared" si="11"/>
        <v>0</v>
      </c>
      <c r="N51" s="230">
        <f t="shared" si="11"/>
        <v>0</v>
      </c>
      <c r="O51" s="231">
        <f t="shared" si="11"/>
        <v>45083</v>
      </c>
      <c r="P51" s="255">
        <f t="shared" si="11"/>
        <v>12898.7</v>
      </c>
      <c r="Q51" s="230">
        <f t="shared" si="11"/>
        <v>0</v>
      </c>
      <c r="R51" s="230">
        <f t="shared" si="11"/>
        <v>0</v>
      </c>
      <c r="S51" s="231">
        <f t="shared" si="11"/>
        <v>12898.7</v>
      </c>
    </row>
    <row r="52" spans="1:19" ht="27.75" customHeight="1">
      <c r="A52" s="885"/>
      <c r="B52" s="244" t="s">
        <v>676</v>
      </c>
      <c r="C52" s="248">
        <v>7950000</v>
      </c>
      <c r="D52" s="190" t="s">
        <v>576</v>
      </c>
      <c r="E52" s="190" t="s">
        <v>573</v>
      </c>
      <c r="F52" s="190">
        <v>500</v>
      </c>
      <c r="G52" s="249" t="s">
        <v>171</v>
      </c>
      <c r="H52" s="255">
        <f t="shared" si="1"/>
        <v>35982.3</v>
      </c>
      <c r="I52" s="230"/>
      <c r="J52" s="232"/>
      <c r="K52" s="233">
        <f>SUM('Аналитич.табл.'!T115)</f>
        <v>35982.3</v>
      </c>
      <c r="L52" s="255">
        <f>SUM(N52:O52)</f>
        <v>45083</v>
      </c>
      <c r="M52" s="232"/>
      <c r="N52" s="232"/>
      <c r="O52" s="233">
        <v>45083</v>
      </c>
      <c r="P52" s="255">
        <f>SUM(R52:S52)</f>
        <v>12898.7</v>
      </c>
      <c r="Q52" s="230"/>
      <c r="R52" s="232"/>
      <c r="S52" s="233">
        <v>12898.7</v>
      </c>
    </row>
    <row r="53" spans="1:19" ht="37.5" customHeight="1">
      <c r="A53" s="885">
        <v>3</v>
      </c>
      <c r="B53" s="246" t="s">
        <v>522</v>
      </c>
      <c r="C53" s="250"/>
      <c r="D53" s="189"/>
      <c r="E53" s="189"/>
      <c r="F53" s="189"/>
      <c r="G53" s="251"/>
      <c r="H53" s="255">
        <f t="shared" si="1"/>
        <v>7700</v>
      </c>
      <c r="I53" s="230">
        <f aca="true" t="shared" si="12" ref="I53:S53">SUM(I54:I54)</f>
        <v>0</v>
      </c>
      <c r="J53" s="230">
        <f t="shared" si="12"/>
        <v>0</v>
      </c>
      <c r="K53" s="231">
        <f t="shared" si="12"/>
        <v>7700</v>
      </c>
      <c r="L53" s="255">
        <f t="shared" si="12"/>
        <v>10000</v>
      </c>
      <c r="M53" s="230">
        <f t="shared" si="12"/>
        <v>0</v>
      </c>
      <c r="N53" s="230">
        <f t="shared" si="12"/>
        <v>0</v>
      </c>
      <c r="O53" s="231">
        <f t="shared" si="12"/>
        <v>10000</v>
      </c>
      <c r="P53" s="255">
        <f t="shared" si="12"/>
        <v>0</v>
      </c>
      <c r="Q53" s="230">
        <f t="shared" si="12"/>
        <v>0</v>
      </c>
      <c r="R53" s="230">
        <f t="shared" si="12"/>
        <v>0</v>
      </c>
      <c r="S53" s="231">
        <f t="shared" si="12"/>
        <v>0</v>
      </c>
    </row>
    <row r="54" spans="1:19" ht="30" customHeight="1">
      <c r="A54" s="885"/>
      <c r="B54" s="244" t="s">
        <v>504</v>
      </c>
      <c r="C54" s="248">
        <v>7950000</v>
      </c>
      <c r="D54" s="190" t="s">
        <v>576</v>
      </c>
      <c r="E54" s="190" t="s">
        <v>574</v>
      </c>
      <c r="F54" s="190" t="s">
        <v>771</v>
      </c>
      <c r="G54" s="249" t="s">
        <v>514</v>
      </c>
      <c r="H54" s="255">
        <f t="shared" si="1"/>
        <v>7700</v>
      </c>
      <c r="I54" s="230"/>
      <c r="J54" s="232"/>
      <c r="K54" s="233">
        <f>SUM('Аналитич.табл.'!T105)</f>
        <v>7700</v>
      </c>
      <c r="L54" s="255">
        <f>SUM(N54:O54)</f>
        <v>10000</v>
      </c>
      <c r="M54" s="232"/>
      <c r="N54" s="232"/>
      <c r="O54" s="233">
        <v>10000</v>
      </c>
      <c r="P54" s="255">
        <f>SUM(R54:S54)</f>
        <v>0</v>
      </c>
      <c r="Q54" s="230"/>
      <c r="R54" s="232"/>
      <c r="S54" s="233">
        <v>0</v>
      </c>
    </row>
    <row r="55" spans="1:19" ht="27.75" customHeight="1">
      <c r="A55" s="885">
        <v>4</v>
      </c>
      <c r="B55" s="245" t="s">
        <v>523</v>
      </c>
      <c r="C55" s="248">
        <v>7950000</v>
      </c>
      <c r="D55" s="190"/>
      <c r="E55" s="190"/>
      <c r="F55" s="189"/>
      <c r="G55" s="251"/>
      <c r="H55" s="255">
        <f t="shared" si="1"/>
        <v>3875</v>
      </c>
      <c r="I55" s="230">
        <f aca="true" t="shared" si="13" ref="I55:S55">SUM(I57:I57)</f>
        <v>0</v>
      </c>
      <c r="J55" s="230">
        <f t="shared" si="13"/>
        <v>0</v>
      </c>
      <c r="K55" s="231">
        <f>SUM(K56:K57)</f>
        <v>3875</v>
      </c>
      <c r="L55" s="255">
        <f t="shared" si="13"/>
        <v>2375</v>
      </c>
      <c r="M55" s="230">
        <f t="shared" si="13"/>
        <v>0</v>
      </c>
      <c r="N55" s="230">
        <f t="shared" si="13"/>
        <v>0</v>
      </c>
      <c r="O55" s="231">
        <f t="shared" si="13"/>
        <v>2375</v>
      </c>
      <c r="P55" s="255">
        <f t="shared" si="13"/>
        <v>2375</v>
      </c>
      <c r="Q55" s="230">
        <f t="shared" si="13"/>
        <v>0</v>
      </c>
      <c r="R55" s="230">
        <f t="shared" si="13"/>
        <v>0</v>
      </c>
      <c r="S55" s="231">
        <f t="shared" si="13"/>
        <v>2375</v>
      </c>
    </row>
    <row r="56" spans="1:19" ht="23.25" customHeight="1">
      <c r="A56" s="885"/>
      <c r="B56" s="244" t="s">
        <v>752</v>
      </c>
      <c r="C56" s="248">
        <v>7950000</v>
      </c>
      <c r="D56" s="190" t="s">
        <v>576</v>
      </c>
      <c r="E56" s="190" t="s">
        <v>574</v>
      </c>
      <c r="F56" s="190" t="s">
        <v>167</v>
      </c>
      <c r="G56" s="249" t="s">
        <v>514</v>
      </c>
      <c r="H56" s="255">
        <v>1500</v>
      </c>
      <c r="I56" s="230"/>
      <c r="J56" s="230"/>
      <c r="K56" s="233">
        <v>1500</v>
      </c>
      <c r="L56" s="255"/>
      <c r="M56" s="230"/>
      <c r="N56" s="230"/>
      <c r="O56" s="231"/>
      <c r="P56" s="255"/>
      <c r="Q56" s="230"/>
      <c r="R56" s="230"/>
      <c r="S56" s="274"/>
    </row>
    <row r="57" spans="1:19" ht="26.25" customHeight="1">
      <c r="A57" s="885"/>
      <c r="B57" s="244" t="s">
        <v>752</v>
      </c>
      <c r="C57" s="248">
        <v>7950000</v>
      </c>
      <c r="D57" s="190" t="s">
        <v>576</v>
      </c>
      <c r="E57" s="190" t="s">
        <v>574</v>
      </c>
      <c r="F57" s="190" t="s">
        <v>771</v>
      </c>
      <c r="G57" s="249" t="s">
        <v>514</v>
      </c>
      <c r="H57" s="255">
        <f t="shared" si="1"/>
        <v>2375</v>
      </c>
      <c r="I57" s="230"/>
      <c r="J57" s="232"/>
      <c r="K57" s="233">
        <f>SUM('Аналитич.табл.'!T112-K56)</f>
        <v>2375</v>
      </c>
      <c r="L57" s="255">
        <f>SUM(N57:O57)</f>
        <v>2375</v>
      </c>
      <c r="M57" s="230"/>
      <c r="N57" s="232"/>
      <c r="O57" s="233">
        <v>2375</v>
      </c>
      <c r="P57" s="255">
        <f>SUM(R57:S57)</f>
        <v>2375</v>
      </c>
      <c r="Q57" s="230"/>
      <c r="R57" s="232"/>
      <c r="S57" s="237">
        <v>2375</v>
      </c>
    </row>
    <row r="58" spans="1:19" ht="39.75" customHeight="1">
      <c r="A58" s="885">
        <v>5</v>
      </c>
      <c r="B58" s="246" t="s">
        <v>524</v>
      </c>
      <c r="C58" s="250"/>
      <c r="D58" s="189"/>
      <c r="E58" s="189"/>
      <c r="F58" s="189"/>
      <c r="G58" s="251"/>
      <c r="H58" s="255">
        <f t="shared" si="1"/>
        <v>19452</v>
      </c>
      <c r="I58" s="230">
        <f aca="true" t="shared" si="14" ref="I58:S58">SUM(I59:I59)</f>
        <v>0</v>
      </c>
      <c r="J58" s="230">
        <f t="shared" si="14"/>
        <v>0</v>
      </c>
      <c r="K58" s="231">
        <f t="shared" si="14"/>
        <v>19452</v>
      </c>
      <c r="L58" s="255">
        <f t="shared" si="14"/>
        <v>15052</v>
      </c>
      <c r="M58" s="230">
        <f t="shared" si="14"/>
        <v>0</v>
      </c>
      <c r="N58" s="230">
        <f t="shared" si="14"/>
        <v>0</v>
      </c>
      <c r="O58" s="231">
        <f t="shared" si="14"/>
        <v>15052</v>
      </c>
      <c r="P58" s="255">
        <f t="shared" si="14"/>
        <v>15052</v>
      </c>
      <c r="Q58" s="230">
        <f t="shared" si="14"/>
        <v>0</v>
      </c>
      <c r="R58" s="230">
        <f t="shared" si="14"/>
        <v>0</v>
      </c>
      <c r="S58" s="231">
        <f t="shared" si="14"/>
        <v>15052</v>
      </c>
    </row>
    <row r="59" spans="1:19" ht="27" customHeight="1">
      <c r="A59" s="885"/>
      <c r="B59" s="244" t="s">
        <v>676</v>
      </c>
      <c r="C59" s="248">
        <v>7950000</v>
      </c>
      <c r="D59" s="190" t="s">
        <v>576</v>
      </c>
      <c r="E59" s="190" t="s">
        <v>573</v>
      </c>
      <c r="F59" s="190" t="s">
        <v>172</v>
      </c>
      <c r="G59" s="249" t="s">
        <v>514</v>
      </c>
      <c r="H59" s="255">
        <f t="shared" si="1"/>
        <v>19452</v>
      </c>
      <c r="I59" s="230"/>
      <c r="J59" s="232"/>
      <c r="K59" s="233">
        <f>SUM('Аналитич.табл.'!T114)</f>
        <v>19452</v>
      </c>
      <c r="L59" s="255">
        <f>SUM(N59:O59)</f>
        <v>15052</v>
      </c>
      <c r="M59" s="230"/>
      <c r="N59" s="232"/>
      <c r="O59" s="233">
        <v>15052</v>
      </c>
      <c r="P59" s="255">
        <f>SUM(R59:S59)</f>
        <v>15052</v>
      </c>
      <c r="Q59" s="230"/>
      <c r="R59" s="232"/>
      <c r="S59" s="238">
        <v>15052</v>
      </c>
    </row>
    <row r="60" spans="1:19" s="201" customFormat="1" ht="37.5" customHeight="1">
      <c r="A60" s="885">
        <v>6</v>
      </c>
      <c r="B60" s="246" t="s">
        <v>508</v>
      </c>
      <c r="C60" s="250"/>
      <c r="D60" s="189"/>
      <c r="E60" s="189"/>
      <c r="F60" s="189"/>
      <c r="G60" s="251"/>
      <c r="H60" s="255">
        <f t="shared" si="1"/>
        <v>27592.899999999994</v>
      </c>
      <c r="I60" s="230">
        <f>SUM(I61)</f>
        <v>0</v>
      </c>
      <c r="J60" s="230">
        <f>SUM(J61)</f>
        <v>12174.399999999998</v>
      </c>
      <c r="K60" s="231">
        <f>SUM(K61)</f>
        <v>15418.499999999998</v>
      </c>
      <c r="L60" s="255"/>
      <c r="M60" s="230"/>
      <c r="N60" s="230"/>
      <c r="O60" s="231"/>
      <c r="P60" s="255"/>
      <c r="Q60" s="230"/>
      <c r="R60" s="230"/>
      <c r="S60" s="239"/>
    </row>
    <row r="61" spans="1:19" ht="25.5" customHeight="1">
      <c r="A61" s="895"/>
      <c r="B61" s="392" t="s">
        <v>509</v>
      </c>
      <c r="C61" s="389">
        <v>4320200</v>
      </c>
      <c r="D61" s="390" t="s">
        <v>581</v>
      </c>
      <c r="E61" s="390" t="s">
        <v>581</v>
      </c>
      <c r="F61" s="390" t="s">
        <v>512</v>
      </c>
      <c r="G61" s="391" t="s">
        <v>513</v>
      </c>
      <c r="H61" s="385">
        <f t="shared" si="1"/>
        <v>27592.899999999994</v>
      </c>
      <c r="I61" s="235"/>
      <c r="J61" s="387">
        <f>SUM('Аналитич.табл.'!U183:U194)+'Аналитич.табл.'!U206</f>
        <v>12174.399999999998</v>
      </c>
      <c r="K61" s="387">
        <f>SUM('Аналитич.табл.'!T183:T194)+'Аналитич.табл.'!T200+'Аналитич.табл.'!T201+'Аналитич.табл.'!T202+'Аналитич.табл.'!T203+'Аналитич.табл.'!T204+'Аналитич.табл.'!T205+'Аналитич.табл.'!T206+'Аналитич.табл.'!V206+'Аналитич.табл.'!V203+'Аналитич.табл.'!V191+'Аналитич.табл.'!V190+'Аналитич.табл.'!V189+'Аналитич.табл.'!V188+'Аналитич.табл.'!V187+'Аналитич.табл.'!V186+'Аналитич.табл.'!V185</f>
        <v>15418.499999999998</v>
      </c>
      <c r="L61" s="255"/>
      <c r="M61" s="230"/>
      <c r="N61" s="232"/>
      <c r="O61" s="233"/>
      <c r="P61" s="255"/>
      <c r="Q61" s="235"/>
      <c r="R61" s="236"/>
      <c r="S61" s="384"/>
    </row>
    <row r="62" spans="1:19" ht="36.75" customHeight="1">
      <c r="A62" s="885">
        <v>7</v>
      </c>
      <c r="B62" s="246" t="s">
        <v>258</v>
      </c>
      <c r="C62" s="248"/>
      <c r="D62" s="190"/>
      <c r="E62" s="190"/>
      <c r="F62" s="190"/>
      <c r="G62" s="249"/>
      <c r="H62" s="385">
        <f t="shared" si="1"/>
        <v>333</v>
      </c>
      <c r="I62" s="230">
        <f>SUM(I63)</f>
        <v>0</v>
      </c>
      <c r="J62" s="230">
        <f>SUM(J63)</f>
        <v>0</v>
      </c>
      <c r="K62" s="393">
        <f>SUM(K63)</f>
        <v>333</v>
      </c>
      <c r="L62" s="386"/>
      <c r="M62" s="230"/>
      <c r="N62" s="232"/>
      <c r="O62" s="234"/>
      <c r="P62" s="255"/>
      <c r="Q62" s="230"/>
      <c r="R62" s="232"/>
      <c r="S62" s="233"/>
    </row>
    <row r="63" spans="1:19" ht="31.5" customHeight="1">
      <c r="A63" s="188"/>
      <c r="B63" s="244" t="s">
        <v>46</v>
      </c>
      <c r="C63" s="248">
        <v>7950000</v>
      </c>
      <c r="D63" s="190" t="s">
        <v>581</v>
      </c>
      <c r="E63" s="190" t="s">
        <v>578</v>
      </c>
      <c r="F63" s="190" t="s">
        <v>50</v>
      </c>
      <c r="G63" s="249" t="s">
        <v>513</v>
      </c>
      <c r="H63" s="255">
        <f t="shared" si="1"/>
        <v>333</v>
      </c>
      <c r="I63" s="230"/>
      <c r="J63" s="240"/>
      <c r="K63" s="388">
        <f>SUM('Аналитич.табл.'!T171)</f>
        <v>333</v>
      </c>
      <c r="L63" s="386"/>
      <c r="M63" s="230"/>
      <c r="N63" s="232"/>
      <c r="O63" s="234"/>
      <c r="P63" s="255"/>
      <c r="Q63" s="230"/>
      <c r="R63" s="232"/>
      <c r="S63" s="233"/>
    </row>
    <row r="64" spans="1:20" ht="30" customHeight="1" thickBot="1">
      <c r="A64" s="205"/>
      <c r="B64" s="247" t="s">
        <v>525</v>
      </c>
      <c r="C64" s="252"/>
      <c r="D64" s="206"/>
      <c r="E64" s="206"/>
      <c r="F64" s="206"/>
      <c r="G64" s="253"/>
      <c r="H64" s="256">
        <f>SUM(I64:K64)</f>
        <v>98283</v>
      </c>
      <c r="I64" s="241">
        <f aca="true" t="shared" si="15" ref="I64:S64">SUM(I49+I51+I53+I55+I58+I60+I62)</f>
        <v>0</v>
      </c>
      <c r="J64" s="241">
        <f t="shared" si="15"/>
        <v>12174.399999999998</v>
      </c>
      <c r="K64" s="257">
        <f t="shared" si="15"/>
        <v>86108.6</v>
      </c>
      <c r="L64" s="891">
        <f t="shared" si="15"/>
        <v>83282</v>
      </c>
      <c r="M64" s="241">
        <f t="shared" si="15"/>
        <v>0</v>
      </c>
      <c r="N64" s="241">
        <f t="shared" si="15"/>
        <v>0</v>
      </c>
      <c r="O64" s="890">
        <f t="shared" si="15"/>
        <v>83282</v>
      </c>
      <c r="P64" s="256">
        <f t="shared" si="15"/>
        <v>30325.7</v>
      </c>
      <c r="Q64" s="241">
        <f t="shared" si="15"/>
        <v>0</v>
      </c>
      <c r="R64" s="241">
        <f t="shared" si="15"/>
        <v>0</v>
      </c>
      <c r="S64" s="257">
        <f t="shared" si="15"/>
        <v>30325.7</v>
      </c>
      <c r="T64" s="191"/>
    </row>
    <row r="65" spans="1:20" s="183" customFormat="1" ht="44.25" customHeight="1" thickBot="1">
      <c r="A65" s="192"/>
      <c r="B65" s="243" t="s">
        <v>370</v>
      </c>
      <c r="C65" s="187"/>
      <c r="D65" s="193"/>
      <c r="E65" s="193"/>
      <c r="F65" s="193"/>
      <c r="G65" s="254"/>
      <c r="H65" s="894">
        <f aca="true" t="shared" si="16" ref="H65:S65">SUM(H64+H47)</f>
        <v>770088.7</v>
      </c>
      <c r="I65" s="242">
        <f t="shared" si="16"/>
        <v>40488.4</v>
      </c>
      <c r="J65" s="242">
        <f t="shared" si="16"/>
        <v>603179.3999999999</v>
      </c>
      <c r="K65" s="892">
        <f t="shared" si="16"/>
        <v>126420.90000000001</v>
      </c>
      <c r="L65" s="894">
        <f t="shared" si="16"/>
        <v>129646.5</v>
      </c>
      <c r="M65" s="242">
        <f t="shared" si="16"/>
        <v>0</v>
      </c>
      <c r="N65" s="242">
        <f t="shared" si="16"/>
        <v>46364.5</v>
      </c>
      <c r="O65" s="892">
        <f t="shared" si="16"/>
        <v>83282</v>
      </c>
      <c r="P65" s="894">
        <f t="shared" si="16"/>
        <v>76557.2</v>
      </c>
      <c r="Q65" s="242">
        <f t="shared" si="16"/>
        <v>0</v>
      </c>
      <c r="R65" s="242">
        <f t="shared" si="16"/>
        <v>46231.5</v>
      </c>
      <c r="S65" s="892">
        <f t="shared" si="16"/>
        <v>30325.7</v>
      </c>
      <c r="T65" s="191"/>
    </row>
    <row r="66" spans="1:19" ht="60.75" customHeight="1">
      <c r="A66" s="265"/>
      <c r="B66" s="1271"/>
      <c r="C66" s="1272"/>
      <c r="D66" s="1272"/>
      <c r="E66" s="1272"/>
      <c r="F66" s="1272"/>
      <c r="G66" s="1272"/>
      <c r="H66" s="1273"/>
      <c r="I66" s="893"/>
      <c r="J66" s="893"/>
      <c r="K66" s="893"/>
      <c r="L66" s="893"/>
      <c r="M66" s="893"/>
      <c r="N66" s="893"/>
      <c r="O66" s="1269"/>
      <c r="P66" s="1270"/>
      <c r="Q66" s="893"/>
      <c r="R66" s="893"/>
      <c r="S66" s="893"/>
    </row>
    <row r="67" spans="1:17" ht="18.75">
      <c r="A67" s="182"/>
      <c r="B67" s="3"/>
      <c r="C67" s="394"/>
      <c r="D67" s="396"/>
      <c r="E67" s="396"/>
      <c r="F67" s="396"/>
      <c r="G67" s="396"/>
      <c r="H67" s="395"/>
      <c r="I67" s="183"/>
      <c r="J67" s="183"/>
      <c r="K67" s="183"/>
      <c r="L67" s="185"/>
      <c r="M67" s="185"/>
      <c r="N67" s="183"/>
      <c r="O67" s="183"/>
      <c r="P67" s="183"/>
      <c r="Q67" s="183"/>
    </row>
    <row r="68" spans="1:17" ht="18.75">
      <c r="A68" s="182"/>
      <c r="B68" s="3"/>
      <c r="C68" s="394"/>
      <c r="D68" s="396"/>
      <c r="E68" s="396"/>
      <c r="F68" s="396"/>
      <c r="G68" s="396"/>
      <c r="H68" s="395"/>
      <c r="I68" s="183"/>
      <c r="J68" s="183"/>
      <c r="K68" s="183"/>
      <c r="L68" s="185"/>
      <c r="M68" s="185"/>
      <c r="N68" s="183"/>
      <c r="O68" s="183"/>
      <c r="P68" s="183"/>
      <c r="Q68" s="183"/>
    </row>
    <row r="69" spans="1:17" ht="18.75">
      <c r="A69" s="182"/>
      <c r="B69" s="3"/>
      <c r="C69" s="394"/>
      <c r="D69" s="396"/>
      <c r="E69" s="396"/>
      <c r="F69" s="396"/>
      <c r="G69" s="396"/>
      <c r="H69" s="395"/>
      <c r="I69" s="183"/>
      <c r="J69" s="183"/>
      <c r="K69" s="183"/>
      <c r="L69" s="185"/>
      <c r="M69" s="185"/>
      <c r="N69" s="183"/>
      <c r="O69" s="183"/>
      <c r="P69" s="183"/>
      <c r="Q69" s="183"/>
    </row>
    <row r="70" spans="1:17" ht="18.75">
      <c r="A70" s="182"/>
      <c r="B70" s="183"/>
      <c r="C70" s="396"/>
      <c r="D70" s="396"/>
      <c r="E70" s="396"/>
      <c r="F70" s="396"/>
      <c r="G70" s="396"/>
      <c r="H70" s="395"/>
      <c r="I70" s="183"/>
      <c r="J70" s="183"/>
      <c r="K70" s="183"/>
      <c r="L70" s="185"/>
      <c r="M70" s="185"/>
      <c r="N70" s="183"/>
      <c r="O70" s="183"/>
      <c r="P70" s="183"/>
      <c r="Q70" s="183"/>
    </row>
    <row r="71" spans="1:17" ht="18.75">
      <c r="A71" s="182"/>
      <c r="B71" s="395"/>
      <c r="C71" s="396"/>
      <c r="D71" s="396"/>
      <c r="E71" s="396"/>
      <c r="F71" s="396"/>
      <c r="G71" s="396"/>
      <c r="H71" s="395"/>
      <c r="I71" s="183"/>
      <c r="J71" s="183"/>
      <c r="K71" s="183"/>
      <c r="L71" s="185"/>
      <c r="M71" s="185"/>
      <c r="N71" s="183"/>
      <c r="O71" s="183"/>
      <c r="P71" s="183"/>
      <c r="Q71" s="183"/>
    </row>
    <row r="72" spans="1:17" ht="18.75">
      <c r="A72" s="182"/>
      <c r="B72" s="395"/>
      <c r="C72" s="396"/>
      <c r="D72" s="396"/>
      <c r="E72" s="396"/>
      <c r="F72" s="396"/>
      <c r="G72" s="396"/>
      <c r="H72" s="395"/>
      <c r="I72" s="183"/>
      <c r="J72" s="183"/>
      <c r="K72" s="183"/>
      <c r="L72" s="185"/>
      <c r="M72" s="185"/>
      <c r="N72" s="183"/>
      <c r="O72" s="183"/>
      <c r="P72" s="183"/>
      <c r="Q72" s="183"/>
    </row>
    <row r="73" spans="1:17" ht="15.75">
      <c r="A73" s="182"/>
      <c r="B73" s="183"/>
      <c r="C73" s="184"/>
      <c r="D73" s="184"/>
      <c r="E73" s="184"/>
      <c r="F73" s="184"/>
      <c r="G73" s="184"/>
      <c r="H73" s="183"/>
      <c r="I73" s="183"/>
      <c r="J73" s="183"/>
      <c r="K73" s="183"/>
      <c r="L73" s="185"/>
      <c r="M73" s="185"/>
      <c r="N73" s="183"/>
      <c r="O73" s="183"/>
      <c r="P73" s="183"/>
      <c r="Q73" s="183"/>
    </row>
    <row r="74" spans="1:17" ht="15.75">
      <c r="A74" s="182"/>
      <c r="B74" s="183"/>
      <c r="C74" s="184"/>
      <c r="D74" s="184"/>
      <c r="E74" s="184"/>
      <c r="F74" s="184"/>
      <c r="G74" s="184"/>
      <c r="H74" s="183"/>
      <c r="I74" s="183"/>
      <c r="J74" s="183"/>
      <c r="K74" s="183"/>
      <c r="L74" s="185"/>
      <c r="M74" s="185"/>
      <c r="N74" s="183"/>
      <c r="O74" s="183"/>
      <c r="P74" s="183"/>
      <c r="Q74" s="183"/>
    </row>
    <row r="75" spans="1:17" ht="15.75">
      <c r="A75" s="182"/>
      <c r="B75" s="183"/>
      <c r="C75" s="184"/>
      <c r="D75" s="184"/>
      <c r="E75" s="184"/>
      <c r="F75" s="184"/>
      <c r="G75" s="184"/>
      <c r="H75" s="183"/>
      <c r="I75" s="183"/>
      <c r="J75" s="183"/>
      <c r="K75" s="183"/>
      <c r="L75" s="185"/>
      <c r="M75" s="185"/>
      <c r="N75" s="183"/>
      <c r="O75" s="183"/>
      <c r="P75" s="183"/>
      <c r="Q75" s="183"/>
    </row>
    <row r="76" spans="1:17" ht="15.75">
      <c r="A76" s="182"/>
      <c r="B76" s="183"/>
      <c r="C76" s="184"/>
      <c r="D76" s="184"/>
      <c r="E76" s="184"/>
      <c r="F76" s="184"/>
      <c r="G76" s="184"/>
      <c r="H76" s="183"/>
      <c r="I76" s="183"/>
      <c r="J76" s="183"/>
      <c r="K76" s="183"/>
      <c r="L76" s="185"/>
      <c r="M76" s="185"/>
      <c r="N76" s="183"/>
      <c r="O76" s="183"/>
      <c r="P76" s="183"/>
      <c r="Q76" s="183"/>
    </row>
    <row r="77" spans="1:17" ht="15.75">
      <c r="A77" s="182"/>
      <c r="B77" s="183"/>
      <c r="C77" s="184"/>
      <c r="D77" s="184"/>
      <c r="E77" s="184"/>
      <c r="F77" s="184"/>
      <c r="G77" s="184"/>
      <c r="H77" s="183"/>
      <c r="I77" s="183"/>
      <c r="J77" s="183"/>
      <c r="K77" s="183"/>
      <c r="L77" s="185"/>
      <c r="M77" s="185"/>
      <c r="N77" s="183"/>
      <c r="O77" s="183"/>
      <c r="P77" s="183"/>
      <c r="Q77" s="183"/>
    </row>
    <row r="78" spans="1:17" ht="15.75">
      <c r="A78" s="182"/>
      <c r="B78" s="183"/>
      <c r="C78" s="184"/>
      <c r="D78" s="184"/>
      <c r="E78" s="184"/>
      <c r="F78" s="184"/>
      <c r="G78" s="184"/>
      <c r="H78" s="183"/>
      <c r="I78" s="183"/>
      <c r="J78" s="183"/>
      <c r="K78" s="183"/>
      <c r="L78" s="185"/>
      <c r="M78" s="185"/>
      <c r="N78" s="183"/>
      <c r="O78" s="183"/>
      <c r="P78" s="183"/>
      <c r="Q78" s="183"/>
    </row>
    <row r="79" spans="1:17" ht="15.75">
      <c r="A79" s="182"/>
      <c r="B79" s="183"/>
      <c r="C79" s="184"/>
      <c r="D79" s="184"/>
      <c r="E79" s="184"/>
      <c r="F79" s="184"/>
      <c r="G79" s="184"/>
      <c r="H79" s="183"/>
      <c r="I79" s="183"/>
      <c r="J79" s="183"/>
      <c r="K79" s="183"/>
      <c r="L79" s="185"/>
      <c r="M79" s="185"/>
      <c r="N79" s="183"/>
      <c r="O79" s="183"/>
      <c r="P79" s="183"/>
      <c r="Q79" s="183"/>
    </row>
    <row r="80" spans="1:17" ht="15.75">
      <c r="A80" s="182"/>
      <c r="B80" s="183"/>
      <c r="C80" s="184"/>
      <c r="D80" s="184"/>
      <c r="E80" s="184"/>
      <c r="F80" s="184"/>
      <c r="G80" s="184"/>
      <c r="H80" s="183"/>
      <c r="I80" s="183"/>
      <c r="J80" s="183"/>
      <c r="K80" s="183"/>
      <c r="L80" s="185"/>
      <c r="M80" s="185"/>
      <c r="N80" s="183"/>
      <c r="O80" s="183"/>
      <c r="P80" s="183"/>
      <c r="Q80" s="183"/>
    </row>
    <row r="81" spans="1:17" ht="15.75">
      <c r="A81" s="182"/>
      <c r="B81" s="183"/>
      <c r="C81" s="184"/>
      <c r="D81" s="184"/>
      <c r="E81" s="184"/>
      <c r="F81" s="184"/>
      <c r="G81" s="184"/>
      <c r="H81" s="183"/>
      <c r="I81" s="183"/>
      <c r="J81" s="183"/>
      <c r="K81" s="183"/>
      <c r="L81" s="185"/>
      <c r="M81" s="185"/>
      <c r="N81" s="183"/>
      <c r="O81" s="183"/>
      <c r="P81" s="183"/>
      <c r="Q81" s="183"/>
    </row>
    <row r="82" spans="1:17" ht="15.75">
      <c r="A82" s="182"/>
      <c r="B82" s="183"/>
      <c r="C82" s="184"/>
      <c r="D82" s="184"/>
      <c r="E82" s="184"/>
      <c r="F82" s="184"/>
      <c r="G82" s="184"/>
      <c r="H82" s="183"/>
      <c r="I82" s="183"/>
      <c r="J82" s="183"/>
      <c r="K82" s="183"/>
      <c r="L82" s="185"/>
      <c r="M82" s="185"/>
      <c r="N82" s="183"/>
      <c r="O82" s="183"/>
      <c r="P82" s="183"/>
      <c r="Q82" s="183"/>
    </row>
    <row r="83" ht="15.75">
      <c r="A83" s="182"/>
    </row>
    <row r="84" ht="15.75">
      <c r="A84" s="182"/>
    </row>
    <row r="85" ht="15.75">
      <c r="A85" s="182"/>
    </row>
    <row r="86" ht="15.75">
      <c r="A86" s="182"/>
    </row>
    <row r="87" ht="15.75">
      <c r="A87" s="182"/>
    </row>
    <row r="88" ht="15.75">
      <c r="A88" s="182"/>
    </row>
    <row r="89" ht="15.75">
      <c r="A89" s="182"/>
    </row>
    <row r="90" ht="15.75">
      <c r="A90" s="182"/>
    </row>
    <row r="91" ht="15.75">
      <c r="A91" s="182"/>
    </row>
    <row r="92" ht="15.75">
      <c r="A92" s="182"/>
    </row>
  </sheetData>
  <sheetProtection/>
  <mergeCells count="41">
    <mergeCell ref="A48:S48"/>
    <mergeCell ref="Q40:S40"/>
    <mergeCell ref="I41:K41"/>
    <mergeCell ref="M41:O41"/>
    <mergeCell ref="Q41:S41"/>
    <mergeCell ref="I40:K40"/>
    <mergeCell ref="L40:L42"/>
    <mergeCell ref="M40:O40"/>
    <mergeCell ref="P40:P42"/>
    <mergeCell ref="E40:E42"/>
    <mergeCell ref="F40:F42"/>
    <mergeCell ref="G40:G42"/>
    <mergeCell ref="H40:H42"/>
    <mergeCell ref="A40:A42"/>
    <mergeCell ref="B40:B42"/>
    <mergeCell ref="C40:C42"/>
    <mergeCell ref="D40:D42"/>
    <mergeCell ref="P1:S1"/>
    <mergeCell ref="P2:S2"/>
    <mergeCell ref="P3:S3"/>
    <mergeCell ref="A4:S4"/>
    <mergeCell ref="A39:S39"/>
    <mergeCell ref="H6:H8"/>
    <mergeCell ref="A6:A8"/>
    <mergeCell ref="B6:B8"/>
    <mergeCell ref="C6:C8"/>
    <mergeCell ref="D6:D8"/>
    <mergeCell ref="G6:G8"/>
    <mergeCell ref="P6:P8"/>
    <mergeCell ref="E6:E8"/>
    <mergeCell ref="B10:S10"/>
    <mergeCell ref="O66:P66"/>
    <mergeCell ref="B66:H66"/>
    <mergeCell ref="Q6:S6"/>
    <mergeCell ref="I7:K7"/>
    <mergeCell ref="M7:O7"/>
    <mergeCell ref="Q7:S7"/>
    <mergeCell ref="I6:K6"/>
    <mergeCell ref="L6:L8"/>
    <mergeCell ref="M6:O6"/>
    <mergeCell ref="F6:F8"/>
  </mergeCells>
  <printOptions/>
  <pageMargins left="0.68" right="0.17" top="0.16" bottom="0.15" header="0.16" footer="0.15"/>
  <pageSetup fitToHeight="2" horizontalDpi="600" verticalDpi="600" orientation="landscape" paperSize="9" scale="45" r:id="rId1"/>
  <rowBreaks count="1" manualBreakCount="1">
    <brk id="3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B5">
      <selection activeCell="E12" sqref="E12"/>
    </sheetView>
  </sheetViews>
  <sheetFormatPr defaultColWidth="9.00390625" defaultRowHeight="12.75"/>
  <cols>
    <col min="1" max="1" width="5.75390625" style="207" customWidth="1"/>
    <col min="2" max="2" width="48.00390625" style="207" customWidth="1"/>
    <col min="3" max="3" width="33.375" style="207" customWidth="1"/>
    <col min="4" max="4" width="11.75390625" style="207" customWidth="1"/>
    <col min="5" max="5" width="11.125" style="207" customWidth="1"/>
    <col min="6" max="7" width="10.125" style="207" customWidth="1"/>
    <col min="8" max="8" width="10.875" style="207" customWidth="1"/>
    <col min="9" max="16384" width="9.125" style="207" customWidth="1"/>
  </cols>
  <sheetData>
    <row r="1" spans="5:8" ht="15.75">
      <c r="E1" s="1328" t="s">
        <v>927</v>
      </c>
      <c r="F1" s="1328"/>
      <c r="G1" s="1328"/>
      <c r="H1" s="1328"/>
    </row>
    <row r="2" spans="5:8" ht="15.75">
      <c r="E2" s="1328" t="s">
        <v>928</v>
      </c>
      <c r="F2" s="1328"/>
      <c r="G2" s="1328"/>
      <c r="H2" s="1328"/>
    </row>
    <row r="3" spans="5:8" ht="15.75">
      <c r="E3" s="1328" t="s">
        <v>929</v>
      </c>
      <c r="F3" s="1328"/>
      <c r="G3" s="1328"/>
      <c r="H3" s="1328"/>
    </row>
    <row r="4" spans="1:8" ht="34.5" customHeight="1">
      <c r="A4" s="1329" t="s">
        <v>930</v>
      </c>
      <c r="B4" s="1329"/>
      <c r="C4" s="1329"/>
      <c r="D4" s="1329"/>
      <c r="E4" s="1329"/>
      <c r="F4" s="1329"/>
      <c r="G4" s="1329"/>
      <c r="H4" s="1329"/>
    </row>
    <row r="5" ht="16.5" thickBot="1">
      <c r="H5" s="208" t="s">
        <v>931</v>
      </c>
    </row>
    <row r="6" spans="1:8" ht="16.5" thickBot="1">
      <c r="A6" s="1330" t="s">
        <v>932</v>
      </c>
      <c r="B6" s="1332" t="s">
        <v>933</v>
      </c>
      <c r="C6" s="1332" t="s">
        <v>934</v>
      </c>
      <c r="D6" s="1335" t="s">
        <v>935</v>
      </c>
      <c r="E6" s="1335"/>
      <c r="F6" s="1335"/>
      <c r="G6" s="1335"/>
      <c r="H6" s="1336"/>
    </row>
    <row r="7" spans="1:8" ht="16.5" thickBot="1">
      <c r="A7" s="1331"/>
      <c r="B7" s="1333"/>
      <c r="C7" s="1334"/>
      <c r="D7" s="209" t="s">
        <v>936</v>
      </c>
      <c r="E7" s="210" t="s">
        <v>937</v>
      </c>
      <c r="F7" s="210" t="s">
        <v>938</v>
      </c>
      <c r="G7" s="210" t="s">
        <v>939</v>
      </c>
      <c r="H7" s="211" t="s">
        <v>940</v>
      </c>
    </row>
    <row r="8" spans="1:8" ht="68.25" customHeight="1">
      <c r="A8" s="212">
        <v>1</v>
      </c>
      <c r="B8" s="213" t="s">
        <v>941</v>
      </c>
      <c r="C8" s="213" t="s">
        <v>942</v>
      </c>
      <c r="D8" s="214">
        <v>793909.2</v>
      </c>
      <c r="E8" s="214">
        <v>807520.2</v>
      </c>
      <c r="F8" s="214">
        <v>848554.6</v>
      </c>
      <c r="G8" s="214"/>
      <c r="H8" s="215"/>
    </row>
    <row r="9" spans="1:8" ht="55.5" customHeight="1">
      <c r="A9" s="216">
        <v>2</v>
      </c>
      <c r="B9" s="217" t="s">
        <v>943</v>
      </c>
      <c r="C9" s="217" t="s">
        <v>944</v>
      </c>
      <c r="D9" s="218"/>
      <c r="E9" s="218">
        <v>4999.5</v>
      </c>
      <c r="F9" s="218">
        <v>4930.7</v>
      </c>
      <c r="G9" s="218"/>
      <c r="H9" s="219"/>
    </row>
    <row r="10" spans="1:8" ht="63.75" customHeight="1">
      <c r="A10" s="216">
        <v>3</v>
      </c>
      <c r="B10" s="217" t="s">
        <v>958</v>
      </c>
      <c r="C10" s="217" t="s">
        <v>959</v>
      </c>
      <c r="D10" s="218"/>
      <c r="E10" s="218">
        <v>3207</v>
      </c>
      <c r="F10" s="218">
        <v>1844</v>
      </c>
      <c r="G10" s="218">
        <v>1050</v>
      </c>
      <c r="H10" s="219">
        <v>770</v>
      </c>
    </row>
    <row r="11" spans="1:8" ht="76.5">
      <c r="A11" s="216">
        <v>4</v>
      </c>
      <c r="B11" s="217" t="s">
        <v>961</v>
      </c>
      <c r="C11" s="217" t="s">
        <v>964</v>
      </c>
      <c r="D11" s="218">
        <v>10933.8</v>
      </c>
      <c r="E11" s="218">
        <v>10000</v>
      </c>
      <c r="F11" s="218">
        <v>12781</v>
      </c>
      <c r="G11" s="218"/>
      <c r="H11" s="219"/>
    </row>
    <row r="12" spans="1:8" ht="54" customHeight="1">
      <c r="A12" s="216">
        <v>5</v>
      </c>
      <c r="B12" s="217" t="s">
        <v>965</v>
      </c>
      <c r="C12" s="217" t="s">
        <v>968</v>
      </c>
      <c r="D12" s="218">
        <v>302</v>
      </c>
      <c r="E12" s="218">
        <v>327</v>
      </c>
      <c r="F12" s="218">
        <v>325</v>
      </c>
      <c r="G12" s="218">
        <v>340</v>
      </c>
      <c r="H12" s="219">
        <v>422</v>
      </c>
    </row>
    <row r="13" spans="1:8" ht="63.75">
      <c r="A13" s="216">
        <v>6</v>
      </c>
      <c r="B13" s="217" t="s">
        <v>969</v>
      </c>
      <c r="C13" s="217" t="s">
        <v>3</v>
      </c>
      <c r="D13" s="218">
        <v>4801.6</v>
      </c>
      <c r="E13" s="218">
        <v>2433.4</v>
      </c>
      <c r="F13" s="218">
        <v>2000.1</v>
      </c>
      <c r="G13" s="218">
        <v>1991.9</v>
      </c>
      <c r="H13" s="219">
        <v>1996.9</v>
      </c>
    </row>
    <row r="14" spans="1:8" ht="72.75" customHeight="1">
      <c r="A14" s="216">
        <v>7</v>
      </c>
      <c r="B14" s="217" t="s">
        <v>13</v>
      </c>
      <c r="C14" s="217" t="s">
        <v>14</v>
      </c>
      <c r="D14" s="218"/>
      <c r="E14" s="218"/>
      <c r="F14" s="218">
        <v>885</v>
      </c>
      <c r="G14" s="218"/>
      <c r="H14" s="219"/>
    </row>
    <row r="15" spans="1:8" ht="55.5" customHeight="1">
      <c r="A15" s="216">
        <v>8</v>
      </c>
      <c r="B15" s="217" t="s">
        <v>15</v>
      </c>
      <c r="C15" s="217" t="s">
        <v>17</v>
      </c>
      <c r="D15" s="218"/>
      <c r="E15" s="218"/>
      <c r="F15" s="218">
        <v>6050</v>
      </c>
      <c r="G15" s="218"/>
      <c r="H15" s="219"/>
    </row>
    <row r="16" spans="1:8" ht="56.25" customHeight="1">
      <c r="A16" s="216">
        <v>9</v>
      </c>
      <c r="B16" s="217" t="s">
        <v>18</v>
      </c>
      <c r="C16" s="217" t="s">
        <v>19</v>
      </c>
      <c r="D16" s="218"/>
      <c r="E16" s="218"/>
      <c r="F16" s="218"/>
      <c r="G16" s="218"/>
      <c r="H16" s="219"/>
    </row>
    <row r="17" spans="1:8" ht="54" customHeight="1">
      <c r="A17" s="216">
        <v>10</v>
      </c>
      <c r="B17" s="217" t="s">
        <v>20</v>
      </c>
      <c r="C17" s="217" t="s">
        <v>21</v>
      </c>
      <c r="D17" s="218"/>
      <c r="E17" s="218"/>
      <c r="F17" s="218">
        <v>1803</v>
      </c>
      <c r="G17" s="218"/>
      <c r="H17" s="219"/>
    </row>
    <row r="18" spans="1:8" ht="68.25" customHeight="1">
      <c r="A18" s="216">
        <v>11</v>
      </c>
      <c r="B18" s="217" t="s">
        <v>22</v>
      </c>
      <c r="C18" s="217" t="s">
        <v>23</v>
      </c>
      <c r="D18" s="218"/>
      <c r="E18" s="218"/>
      <c r="F18" s="218">
        <v>2335</v>
      </c>
      <c r="G18" s="218">
        <v>2521.8</v>
      </c>
      <c r="H18" s="219"/>
    </row>
    <row r="19" spans="1:8" ht="47.25" customHeight="1">
      <c r="A19" s="216">
        <v>12</v>
      </c>
      <c r="B19" s="217" t="s">
        <v>25</v>
      </c>
      <c r="C19" s="217" t="s">
        <v>26</v>
      </c>
      <c r="D19" s="217"/>
      <c r="E19" s="217"/>
      <c r="F19" s="218">
        <v>11000</v>
      </c>
      <c r="G19" s="217"/>
      <c r="H19" s="220"/>
    </row>
    <row r="20" spans="1:8" s="225" customFormat="1" ht="16.5" thickBot="1">
      <c r="A20" s="221"/>
      <c r="B20" s="222" t="s">
        <v>525</v>
      </c>
      <c r="C20" s="222"/>
      <c r="D20" s="223">
        <f>SUM(D8:D19)</f>
        <v>809946.6</v>
      </c>
      <c r="E20" s="223">
        <f>SUM(E8:E19)</f>
        <v>828487.1</v>
      </c>
      <c r="F20" s="223">
        <f>SUM(F8:F19)</f>
        <v>892508.3999999999</v>
      </c>
      <c r="G20" s="223">
        <f>SUM(G8:G19)</f>
        <v>5903.700000000001</v>
      </c>
      <c r="H20" s="224">
        <f>SUM(H8:H19)</f>
        <v>3188.9</v>
      </c>
    </row>
    <row r="21" ht="14.25" customHeight="1"/>
    <row r="22" ht="0.75" customHeight="1" hidden="1"/>
    <row r="23" spans="2:5" ht="24" customHeight="1">
      <c r="B23" s="207" t="s">
        <v>292</v>
      </c>
      <c r="D23" s="1327" t="s">
        <v>27</v>
      </c>
      <c r="E23" s="1327"/>
    </row>
    <row r="24" ht="9" customHeight="1"/>
    <row r="25" spans="2:3" ht="15.75">
      <c r="B25" s="273" t="s">
        <v>290</v>
      </c>
      <c r="C25" s="399"/>
    </row>
    <row r="26" spans="2:3" ht="15.75">
      <c r="B26" s="273" t="s">
        <v>28</v>
      </c>
      <c r="C26" s="399"/>
    </row>
    <row r="27" spans="2:3" ht="15.75">
      <c r="B27" s="273" t="s">
        <v>291</v>
      </c>
      <c r="C27" s="399"/>
    </row>
  </sheetData>
  <sheetProtection/>
  <mergeCells count="9">
    <mergeCell ref="D23:E23"/>
    <mergeCell ref="E1:H1"/>
    <mergeCell ref="E2:H2"/>
    <mergeCell ref="E3:H3"/>
    <mergeCell ref="A4:H4"/>
    <mergeCell ref="A6:A7"/>
    <mergeCell ref="B6:B7"/>
    <mergeCell ref="C6:C7"/>
    <mergeCell ref="D6:H6"/>
  </mergeCells>
  <printOptions/>
  <pageMargins left="0.82" right="0.28" top="0.5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63"/>
  <sheetViews>
    <sheetView view="pageBreakPreview" zoomScaleSheetLayoutView="100" zoomScalePageLayoutView="0" workbookViewId="0" topLeftCell="A53">
      <selection activeCell="A62" sqref="A62:B62"/>
    </sheetView>
  </sheetViews>
  <sheetFormatPr defaultColWidth="9.00390625" defaultRowHeight="12.75"/>
  <cols>
    <col min="1" max="1" width="70.125" style="53" customWidth="1"/>
    <col min="2" max="3" width="5.75390625" style="54" customWidth="1"/>
    <col min="4" max="4" width="18.75390625" style="54" customWidth="1"/>
    <col min="5" max="6" width="18.75390625" style="55" customWidth="1"/>
    <col min="7" max="7" width="18.75390625" style="53" customWidth="1"/>
    <col min="8" max="16384" width="9.125" style="53" customWidth="1"/>
  </cols>
  <sheetData>
    <row r="1" spans="4:6" ht="12.75" customHeight="1">
      <c r="D1" s="53"/>
      <c r="E1" s="322" t="s">
        <v>863</v>
      </c>
      <c r="F1" s="322"/>
    </row>
    <row r="2" spans="4:6" ht="15" customHeight="1">
      <c r="D2" s="53"/>
      <c r="E2" s="323" t="s">
        <v>802</v>
      </c>
      <c r="F2" s="323"/>
    </row>
    <row r="3" spans="4:6" ht="16.5" customHeight="1">
      <c r="D3" s="53"/>
      <c r="E3" s="323" t="s">
        <v>493</v>
      </c>
      <c r="F3" s="323"/>
    </row>
    <row r="4" spans="4:6" ht="16.5" customHeight="1">
      <c r="D4" s="69"/>
      <c r="E4" s="69"/>
      <c r="F4" s="69"/>
    </row>
    <row r="5" spans="1:11" s="98" customFormat="1" ht="27.75" customHeight="1">
      <c r="A5" s="1140" t="s">
        <v>594</v>
      </c>
      <c r="B5" s="1141"/>
      <c r="C5" s="1141"/>
      <c r="D5" s="1141"/>
      <c r="E5" s="1141"/>
      <c r="F5" s="1141"/>
      <c r="G5" s="1141"/>
      <c r="H5" s="96"/>
      <c r="I5" s="96"/>
      <c r="J5" s="96"/>
      <c r="K5" s="96"/>
    </row>
    <row r="6" spans="1:11" s="98" customFormat="1" ht="12.75" customHeight="1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</row>
    <row r="7" spans="1:6" s="98" customFormat="1" ht="24.75" customHeight="1" thickBot="1">
      <c r="A7" s="93"/>
      <c r="B7" s="93"/>
      <c r="C7" s="93"/>
      <c r="D7" s="93"/>
      <c r="E7" s="93"/>
      <c r="F7" s="93"/>
    </row>
    <row r="8" spans="1:6" ht="16.5" hidden="1" thickBot="1">
      <c r="A8" s="61"/>
      <c r="B8" s="62"/>
      <c r="C8" s="62"/>
      <c r="D8" s="63"/>
      <c r="E8" s="64"/>
      <c r="F8" s="65"/>
    </row>
    <row r="9" spans="1:7" ht="14.25" customHeight="1">
      <c r="A9" s="1142" t="s">
        <v>625</v>
      </c>
      <c r="B9" s="1144" t="s">
        <v>368</v>
      </c>
      <c r="C9" s="1144" t="s">
        <v>369</v>
      </c>
      <c r="D9" s="1146" t="s">
        <v>570</v>
      </c>
      <c r="E9" s="1148" t="s">
        <v>371</v>
      </c>
      <c r="F9" s="1149"/>
      <c r="G9" s="1150"/>
    </row>
    <row r="10" spans="1:7" s="102" customFormat="1" ht="117" customHeight="1" thickBot="1">
      <c r="A10" s="1143"/>
      <c r="B10" s="1145"/>
      <c r="C10" s="1145"/>
      <c r="D10" s="1147"/>
      <c r="E10" s="100" t="s">
        <v>715</v>
      </c>
      <c r="F10" s="99" t="s">
        <v>719</v>
      </c>
      <c r="G10" s="101" t="s">
        <v>720</v>
      </c>
    </row>
    <row r="11" spans="1:7" s="108" customFormat="1" ht="18.75" customHeight="1">
      <c r="A11" s="103" t="s">
        <v>582</v>
      </c>
      <c r="B11" s="104"/>
      <c r="C11" s="104"/>
      <c r="D11" s="105">
        <f>SUM(E11:G11)</f>
        <v>3332690.9</v>
      </c>
      <c r="E11" s="106">
        <f>SUM(E53+E47+E43+E38+E32+E26+E22+E12)</f>
        <v>1810232.9999999998</v>
      </c>
      <c r="F11" s="106">
        <f>SUM(F53+F47+F43+F38+F32+F26+F22+F12+F36)</f>
        <v>1397351.8</v>
      </c>
      <c r="G11" s="107">
        <f>SUM(G53+G47+G43+G38+G32+G26+G22+G12)</f>
        <v>125106.09999999999</v>
      </c>
    </row>
    <row r="12" spans="1:247" s="56" customFormat="1" ht="18.75" customHeight="1">
      <c r="A12" s="72" t="s">
        <v>626</v>
      </c>
      <c r="B12" s="109" t="s">
        <v>571</v>
      </c>
      <c r="C12" s="109" t="s">
        <v>572</v>
      </c>
      <c r="D12" s="105">
        <f>SUM(E12:G12)</f>
        <v>249821.99999999994</v>
      </c>
      <c r="E12" s="105">
        <f>SUM(E13:E21)</f>
        <v>236447.69999999995</v>
      </c>
      <c r="F12" s="105">
        <f>SUM(F13:F21)</f>
        <v>13361</v>
      </c>
      <c r="G12" s="110">
        <f>SUM(G13:G21)</f>
        <v>13.3</v>
      </c>
      <c r="IF12" s="57"/>
      <c r="IG12" s="57"/>
      <c r="IH12" s="57"/>
      <c r="II12" s="57"/>
      <c r="IJ12" s="57"/>
      <c r="IK12" s="57"/>
      <c r="IL12" s="57"/>
      <c r="IM12" s="57"/>
    </row>
    <row r="13" spans="1:247" ht="30" customHeight="1">
      <c r="A13" s="111" t="s">
        <v>634</v>
      </c>
      <c r="B13" s="112" t="s">
        <v>571</v>
      </c>
      <c r="C13" s="112" t="s">
        <v>574</v>
      </c>
      <c r="D13" s="113">
        <f>SUM(E13:G13)</f>
        <v>3050.1</v>
      </c>
      <c r="E13" s="114">
        <f>SUM('Аналитич.табл.'!T9)</f>
        <v>3050.1</v>
      </c>
      <c r="F13" s="114">
        <f>SUM('Аналитич.табл.'!U9)</f>
        <v>0</v>
      </c>
      <c r="G13" s="115">
        <f>SUM('Аналитич.табл.'!V9)</f>
        <v>0</v>
      </c>
      <c r="IF13" s="116"/>
      <c r="IG13" s="116"/>
      <c r="IH13" s="116"/>
      <c r="II13" s="116"/>
      <c r="IJ13" s="116"/>
      <c r="IK13" s="116"/>
      <c r="IL13" s="116"/>
      <c r="IM13" s="116"/>
    </row>
    <row r="14" spans="1:7" ht="30" customHeight="1">
      <c r="A14" s="111" t="s">
        <v>635</v>
      </c>
      <c r="B14" s="112" t="s">
        <v>571</v>
      </c>
      <c r="C14" s="112" t="s">
        <v>573</v>
      </c>
      <c r="D14" s="113">
        <f aca="true" t="shared" si="0" ref="D14:D21">SUM(E14:G14)</f>
        <v>13886.6</v>
      </c>
      <c r="E14" s="114">
        <f>SUM('Аналитич.табл.'!T11)</f>
        <v>13886.6</v>
      </c>
      <c r="F14" s="114">
        <f>SUM('Аналитич.табл.'!U11)</f>
        <v>0</v>
      </c>
      <c r="G14" s="115">
        <f>SUM('Аналитич.табл.'!V11)</f>
        <v>0</v>
      </c>
    </row>
    <row r="15" spans="1:7" ht="18.75" customHeight="1">
      <c r="A15" s="111" t="s">
        <v>636</v>
      </c>
      <c r="B15" s="112" t="s">
        <v>571</v>
      </c>
      <c r="C15" s="112" t="s">
        <v>575</v>
      </c>
      <c r="D15" s="113">
        <f t="shared" si="0"/>
        <v>147736.9</v>
      </c>
      <c r="E15" s="114">
        <f>SUM('Аналитич.табл.'!T15)</f>
        <v>147736.9</v>
      </c>
      <c r="F15" s="114">
        <f>SUM('Аналитич.табл.'!U15)</f>
        <v>0</v>
      </c>
      <c r="G15" s="115">
        <f>SUM('Аналитич.табл.'!V15)</f>
        <v>0</v>
      </c>
    </row>
    <row r="16" spans="1:7" ht="18.75" customHeight="1">
      <c r="A16" s="128" t="s">
        <v>728</v>
      </c>
      <c r="B16" s="112" t="s">
        <v>571</v>
      </c>
      <c r="C16" s="112" t="s">
        <v>576</v>
      </c>
      <c r="D16" s="113">
        <f t="shared" si="0"/>
        <v>2.2</v>
      </c>
      <c r="E16" s="114"/>
      <c r="F16" s="114">
        <f>SUM('Аналитич.табл.'!U18)</f>
        <v>2.2</v>
      </c>
      <c r="G16" s="115"/>
    </row>
    <row r="17" spans="1:7" ht="30" customHeight="1">
      <c r="A17" s="111" t="s">
        <v>679</v>
      </c>
      <c r="B17" s="112" t="s">
        <v>571</v>
      </c>
      <c r="C17" s="112" t="s">
        <v>577</v>
      </c>
      <c r="D17" s="113">
        <f t="shared" si="0"/>
        <v>33148.2</v>
      </c>
      <c r="E17" s="114">
        <f>SUM('Аналитич.табл.'!T20)</f>
        <v>33148.2</v>
      </c>
      <c r="F17" s="114">
        <f>SUM('Аналитич.табл.'!H20)</f>
        <v>0</v>
      </c>
      <c r="G17" s="115">
        <f>SUM('Аналитич.табл.'!I20)</f>
        <v>0</v>
      </c>
    </row>
    <row r="18" spans="1:7" ht="18" customHeight="1">
      <c r="A18" s="88" t="s">
        <v>137</v>
      </c>
      <c r="B18" s="112" t="s">
        <v>571</v>
      </c>
      <c r="C18" s="112" t="s">
        <v>581</v>
      </c>
      <c r="D18" s="113">
        <f t="shared" si="0"/>
        <v>4356</v>
      </c>
      <c r="E18" s="114">
        <f>SUM('Аналитич.табл.'!T24)</f>
        <v>4356</v>
      </c>
      <c r="F18" s="114">
        <f>SUM('Аналитич.табл.'!U24)</f>
        <v>0</v>
      </c>
      <c r="G18" s="115">
        <f>SUM('Аналитич.табл.'!V24)</f>
        <v>0</v>
      </c>
    </row>
    <row r="19" spans="1:7" ht="18.75" customHeight="1">
      <c r="A19" s="111" t="s">
        <v>637</v>
      </c>
      <c r="B19" s="112" t="s">
        <v>571</v>
      </c>
      <c r="C19" s="112">
        <v>11</v>
      </c>
      <c r="D19" s="113">
        <f t="shared" si="0"/>
        <v>463.29999999999995</v>
      </c>
      <c r="E19" s="114">
        <f>SUM('Аналитич.табл.'!T26)</f>
        <v>463.29999999999995</v>
      </c>
      <c r="F19" s="114">
        <f>SUM('Аналитич.табл.'!H26)</f>
        <v>0</v>
      </c>
      <c r="G19" s="115">
        <f>SUM('Аналитич.табл.'!I26)</f>
        <v>0</v>
      </c>
    </row>
    <row r="20" spans="1:7" ht="18.75" customHeight="1">
      <c r="A20" s="111" t="s">
        <v>638</v>
      </c>
      <c r="B20" s="112" t="s">
        <v>571</v>
      </c>
      <c r="C20" s="112">
        <v>12</v>
      </c>
      <c r="D20" s="113">
        <f t="shared" si="0"/>
        <v>821.3000000000001</v>
      </c>
      <c r="E20" s="114">
        <f>SUM('Аналитич.табл.'!T28)</f>
        <v>821.3000000000001</v>
      </c>
      <c r="F20" s="114">
        <v>0</v>
      </c>
      <c r="G20" s="115">
        <f>SUM('Аналитич.табл.'!I28)</f>
        <v>0</v>
      </c>
    </row>
    <row r="21" spans="1:7" ht="18.75" customHeight="1">
      <c r="A21" s="111" t="s">
        <v>639</v>
      </c>
      <c r="B21" s="112" t="s">
        <v>571</v>
      </c>
      <c r="C21" s="112">
        <v>14</v>
      </c>
      <c r="D21" s="113">
        <f t="shared" si="0"/>
        <v>46357.399999999994</v>
      </c>
      <c r="E21" s="114">
        <f>SUM('Аналитич.табл.'!T30)</f>
        <v>32985.299999999996</v>
      </c>
      <c r="F21" s="114">
        <f>SUM('Аналитич.табл.'!U30)</f>
        <v>13358.8</v>
      </c>
      <c r="G21" s="115">
        <f>SUM('Аналитич.табл.'!V30)</f>
        <v>13.3</v>
      </c>
    </row>
    <row r="22" spans="1:7" s="56" customFormat="1" ht="30" customHeight="1">
      <c r="A22" s="72" t="s">
        <v>640</v>
      </c>
      <c r="B22" s="109" t="s">
        <v>573</v>
      </c>
      <c r="C22" s="109" t="s">
        <v>572</v>
      </c>
      <c r="D22" s="105">
        <f aca="true" t="shared" si="1" ref="D22:D58">SUM(E22:G22)</f>
        <v>128568.7</v>
      </c>
      <c r="E22" s="105">
        <f>SUM(E23:E25)</f>
        <v>113858.7</v>
      </c>
      <c r="F22" s="105">
        <f>SUM(F23:F25)</f>
        <v>14210</v>
      </c>
      <c r="G22" s="110">
        <f>SUM(G23:G25)</f>
        <v>500</v>
      </c>
    </row>
    <row r="23" spans="1:7" ht="18.75" customHeight="1">
      <c r="A23" s="111" t="s">
        <v>641</v>
      </c>
      <c r="B23" s="112" t="s">
        <v>573</v>
      </c>
      <c r="C23" s="112" t="s">
        <v>574</v>
      </c>
      <c r="D23" s="113">
        <f t="shared" si="1"/>
        <v>121119.4</v>
      </c>
      <c r="E23" s="114">
        <f>SUM('Аналитич.табл.'!T45)</f>
        <v>106409.4</v>
      </c>
      <c r="F23" s="114">
        <f>SUM('Аналитич.табл.'!U45)</f>
        <v>14210</v>
      </c>
      <c r="G23" s="115">
        <f>SUM('Аналитич.табл.'!V45)</f>
        <v>500</v>
      </c>
    </row>
    <row r="24" spans="1:7" ht="30.75" customHeight="1">
      <c r="A24" s="111" t="s">
        <v>201</v>
      </c>
      <c r="B24" s="112" t="s">
        <v>573</v>
      </c>
      <c r="C24" s="112" t="s">
        <v>578</v>
      </c>
      <c r="D24" s="113">
        <f t="shared" si="1"/>
        <v>7449.3</v>
      </c>
      <c r="E24" s="114">
        <f>SUM('Аналитич.табл.'!T53)</f>
        <v>7449.3</v>
      </c>
      <c r="F24" s="114">
        <f>SUM('Аналитич.табл.'!U53)</f>
        <v>0</v>
      </c>
      <c r="G24" s="115">
        <f>SUM('Аналитич.табл.'!V53)</f>
        <v>0</v>
      </c>
    </row>
    <row r="25" spans="1:7" ht="18.75" customHeight="1" hidden="1">
      <c r="A25" s="111" t="s">
        <v>642</v>
      </c>
      <c r="B25" s="112" t="s">
        <v>573</v>
      </c>
      <c r="C25" s="112" t="s">
        <v>579</v>
      </c>
      <c r="D25" s="113">
        <f t="shared" si="1"/>
        <v>0</v>
      </c>
      <c r="E25" s="114">
        <v>0</v>
      </c>
      <c r="F25" s="114">
        <v>0</v>
      </c>
      <c r="G25" s="115">
        <v>0</v>
      </c>
    </row>
    <row r="26" spans="1:7" s="56" customFormat="1" ht="18.75" customHeight="1">
      <c r="A26" s="72" t="s">
        <v>430</v>
      </c>
      <c r="B26" s="109" t="s">
        <v>575</v>
      </c>
      <c r="C26" s="109" t="s">
        <v>572</v>
      </c>
      <c r="D26" s="105">
        <f t="shared" si="1"/>
        <v>58076.1</v>
      </c>
      <c r="E26" s="105">
        <f>SUM(E28:E31)+E27</f>
        <v>55136.700000000004</v>
      </c>
      <c r="F26" s="105">
        <f>SUM(F28:F31)+F27</f>
        <v>2848.2</v>
      </c>
      <c r="G26" s="110">
        <f>SUM(G28:G31)</f>
        <v>91.2</v>
      </c>
    </row>
    <row r="27" spans="1:7" s="56" customFormat="1" ht="18.75" customHeight="1">
      <c r="A27" s="88" t="s">
        <v>35</v>
      </c>
      <c r="B27" s="117" t="s">
        <v>575</v>
      </c>
      <c r="C27" s="117" t="s">
        <v>571</v>
      </c>
      <c r="D27" s="113">
        <f t="shared" si="1"/>
        <v>2860.2</v>
      </c>
      <c r="E27" s="113">
        <f>SUM('Аналитич.табл.'!T57)</f>
        <v>382</v>
      </c>
      <c r="F27" s="113">
        <f>SUM('Аналитич.табл.'!U57)</f>
        <v>2478.2</v>
      </c>
      <c r="G27" s="110"/>
    </row>
    <row r="28" spans="1:7" ht="18.75" customHeight="1">
      <c r="A28" s="111" t="s">
        <v>253</v>
      </c>
      <c r="B28" s="117" t="s">
        <v>575</v>
      </c>
      <c r="C28" s="117" t="s">
        <v>576</v>
      </c>
      <c r="D28" s="113">
        <f t="shared" si="1"/>
        <v>370</v>
      </c>
      <c r="E28" s="114">
        <f>SUM('Аналитич.табл.'!T71)</f>
        <v>0</v>
      </c>
      <c r="F28" s="114">
        <f>SUM('Аналитич.табл.'!U71)</f>
        <v>370</v>
      </c>
      <c r="G28" s="115">
        <f>SUM('Аналитич.табл.'!V71)</f>
        <v>0</v>
      </c>
    </row>
    <row r="29" spans="1:7" ht="18.75" customHeight="1">
      <c r="A29" s="88" t="s">
        <v>643</v>
      </c>
      <c r="B29" s="117" t="s">
        <v>575</v>
      </c>
      <c r="C29" s="117" t="s">
        <v>580</v>
      </c>
      <c r="D29" s="113">
        <f t="shared" si="1"/>
        <v>1200</v>
      </c>
      <c r="E29" s="114">
        <f>SUM('Аналитич.табл.'!T73)</f>
        <v>1200</v>
      </c>
      <c r="F29" s="114">
        <f>SUM('Аналитич.табл.'!U73)</f>
        <v>0</v>
      </c>
      <c r="G29" s="115">
        <f>SUM('Аналитич.табл.'!V73)</f>
        <v>0</v>
      </c>
    </row>
    <row r="30" spans="1:7" ht="18.75" customHeight="1">
      <c r="A30" s="88" t="s">
        <v>644</v>
      </c>
      <c r="B30" s="117" t="s">
        <v>575</v>
      </c>
      <c r="C30" s="117">
        <v>10</v>
      </c>
      <c r="D30" s="113">
        <f t="shared" si="1"/>
        <v>18502.1</v>
      </c>
      <c r="E30" s="114">
        <f>SUM('Аналитич.табл.'!T75)</f>
        <v>18502.1</v>
      </c>
      <c r="F30" s="114">
        <f>SUM('Аналитич.табл.'!U75)</f>
        <v>0</v>
      </c>
      <c r="G30" s="115">
        <f>SUM('Аналитич.табл.'!V75)</f>
        <v>0</v>
      </c>
    </row>
    <row r="31" spans="1:7" ht="18.75" customHeight="1">
      <c r="A31" s="88" t="s">
        <v>645</v>
      </c>
      <c r="B31" s="117" t="s">
        <v>575</v>
      </c>
      <c r="C31" s="117">
        <v>12</v>
      </c>
      <c r="D31" s="113">
        <f t="shared" si="1"/>
        <v>35143.8</v>
      </c>
      <c r="E31" s="114">
        <f>SUM('Аналитич.табл.'!T83)</f>
        <v>35052.600000000006</v>
      </c>
      <c r="F31" s="114">
        <f>SUM('Аналитич.табл.'!U83)</f>
        <v>0</v>
      </c>
      <c r="G31" s="115">
        <f>SUM('Аналитич.табл.'!V83)</f>
        <v>91.2</v>
      </c>
    </row>
    <row r="32" spans="1:7" s="56" customFormat="1" ht="18.75" customHeight="1">
      <c r="A32" s="72" t="s">
        <v>646</v>
      </c>
      <c r="B32" s="109" t="s">
        <v>576</v>
      </c>
      <c r="C32" s="109" t="s">
        <v>572</v>
      </c>
      <c r="D32" s="105">
        <f aca="true" t="shared" si="2" ref="D32:D37">SUM(E32:G32)</f>
        <v>445867.7</v>
      </c>
      <c r="E32" s="105">
        <f>SUM(E33:E35)</f>
        <v>129519.70000000001</v>
      </c>
      <c r="F32" s="105">
        <f>SUM(F33:F35)</f>
        <v>313953.6</v>
      </c>
      <c r="G32" s="110">
        <f>SUM(G33:G35)</f>
        <v>2394.4</v>
      </c>
    </row>
    <row r="33" spans="1:7" ht="18.75" customHeight="1">
      <c r="A33" s="88" t="s">
        <v>647</v>
      </c>
      <c r="B33" s="117" t="s">
        <v>576</v>
      </c>
      <c r="C33" s="117" t="s">
        <v>571</v>
      </c>
      <c r="D33" s="113">
        <f t="shared" si="2"/>
        <v>254314.4</v>
      </c>
      <c r="E33" s="114">
        <f>SUM('Аналитич.табл.'!T89)</f>
        <v>50063.6</v>
      </c>
      <c r="F33" s="114">
        <f>SUM('Аналитич.табл.'!U89)</f>
        <v>201856.4</v>
      </c>
      <c r="G33" s="115">
        <f>SUM('Аналитич.табл.'!V89)</f>
        <v>2394.4</v>
      </c>
    </row>
    <row r="34" spans="1:7" ht="18.75" customHeight="1">
      <c r="A34" s="88" t="s">
        <v>648</v>
      </c>
      <c r="B34" s="117" t="s">
        <v>576</v>
      </c>
      <c r="C34" s="117" t="s">
        <v>574</v>
      </c>
      <c r="D34" s="113">
        <f t="shared" si="2"/>
        <v>136073.2</v>
      </c>
      <c r="E34" s="114">
        <f>SUM('Аналитич.табл.'!T104)</f>
        <v>23976</v>
      </c>
      <c r="F34" s="114">
        <f>SUM('Аналитич.табл.'!U104)</f>
        <v>112097.20000000001</v>
      </c>
      <c r="G34" s="115">
        <f>SUM('Аналитич.табл.'!V104)</f>
        <v>0</v>
      </c>
    </row>
    <row r="35" spans="1:7" ht="18.75" customHeight="1">
      <c r="A35" s="88" t="s">
        <v>676</v>
      </c>
      <c r="B35" s="117" t="s">
        <v>576</v>
      </c>
      <c r="C35" s="117" t="s">
        <v>573</v>
      </c>
      <c r="D35" s="113">
        <f t="shared" si="2"/>
        <v>55480.100000000006</v>
      </c>
      <c r="E35" s="114">
        <f>SUM('Аналитич.табл.'!T113)</f>
        <v>55480.100000000006</v>
      </c>
      <c r="F35" s="114">
        <f>SUM('Аналитич.табл.'!U113)</f>
        <v>0</v>
      </c>
      <c r="G35" s="115">
        <f>SUM('Аналитич.табл.'!V113)</f>
        <v>0</v>
      </c>
    </row>
    <row r="36" spans="1:7" ht="18.75" customHeight="1">
      <c r="A36" s="72" t="s">
        <v>24</v>
      </c>
      <c r="B36" s="109" t="s">
        <v>577</v>
      </c>
      <c r="C36" s="109" t="s">
        <v>572</v>
      </c>
      <c r="D36" s="105">
        <f t="shared" si="2"/>
        <v>23</v>
      </c>
      <c r="E36" s="685"/>
      <c r="F36" s="685">
        <f>SUM(F37)</f>
        <v>23</v>
      </c>
      <c r="G36" s="115"/>
    </row>
    <row r="37" spans="1:7" ht="18.75" customHeight="1">
      <c r="A37" s="128" t="s">
        <v>490</v>
      </c>
      <c r="B37" s="117" t="s">
        <v>577</v>
      </c>
      <c r="C37" s="117" t="s">
        <v>576</v>
      </c>
      <c r="D37" s="113">
        <f t="shared" si="2"/>
        <v>23</v>
      </c>
      <c r="E37" s="114"/>
      <c r="F37" s="114">
        <f>SUM('Аналитич.табл.'!U118)</f>
        <v>23</v>
      </c>
      <c r="G37" s="115"/>
    </row>
    <row r="38" spans="1:7" s="98" customFormat="1" ht="18.75" customHeight="1">
      <c r="A38" s="72" t="s">
        <v>445</v>
      </c>
      <c r="B38" s="109" t="s">
        <v>581</v>
      </c>
      <c r="C38" s="109" t="s">
        <v>572</v>
      </c>
      <c r="D38" s="105">
        <f t="shared" si="1"/>
        <v>1440661.8</v>
      </c>
      <c r="E38" s="105">
        <f>SUM(E39:E42)</f>
        <v>588211.3</v>
      </c>
      <c r="F38" s="105">
        <f>SUM(F39:F42)</f>
        <v>784330.6000000001</v>
      </c>
      <c r="G38" s="110">
        <f>SUM(G39:G42)</f>
        <v>68119.9</v>
      </c>
    </row>
    <row r="39" spans="1:7" ht="18.75" customHeight="1">
      <c r="A39" s="88" t="s">
        <v>649</v>
      </c>
      <c r="B39" s="117" t="s">
        <v>581</v>
      </c>
      <c r="C39" s="117" t="s">
        <v>571</v>
      </c>
      <c r="D39" s="113">
        <f t="shared" si="1"/>
        <v>427227.8</v>
      </c>
      <c r="E39" s="114">
        <f>SUM('Аналитич.табл.'!T129)</f>
        <v>280625.8</v>
      </c>
      <c r="F39" s="114">
        <f>SUM('Аналитич.табл.'!U129)</f>
        <v>100994.8</v>
      </c>
      <c r="G39" s="115">
        <f>SUM('Аналитич.табл.'!V129)</f>
        <v>45607.2</v>
      </c>
    </row>
    <row r="40" spans="1:7" ht="18.75" customHeight="1">
      <c r="A40" s="88" t="s">
        <v>682</v>
      </c>
      <c r="B40" s="117" t="s">
        <v>581</v>
      </c>
      <c r="C40" s="117" t="s">
        <v>574</v>
      </c>
      <c r="D40" s="113">
        <f t="shared" si="1"/>
        <v>908959.3000000002</v>
      </c>
      <c r="E40" s="114">
        <f>SUM('Аналитич.табл.'!T145)</f>
        <v>222772.60000000003</v>
      </c>
      <c r="F40" s="114">
        <f>SUM('Аналитич.табл.'!U145)</f>
        <v>670331.6000000001</v>
      </c>
      <c r="G40" s="115">
        <f>SUM('Аналитич.табл.'!V145)</f>
        <v>15855.1</v>
      </c>
    </row>
    <row r="41" spans="1:7" ht="18.75" customHeight="1">
      <c r="A41" s="88" t="s">
        <v>659</v>
      </c>
      <c r="B41" s="117" t="s">
        <v>581</v>
      </c>
      <c r="C41" s="117" t="s">
        <v>581</v>
      </c>
      <c r="D41" s="113">
        <f t="shared" si="1"/>
        <v>54850.29999999999</v>
      </c>
      <c r="E41" s="114">
        <f>SUM('Аналитич.табл.'!T181)</f>
        <v>35289.49999999999</v>
      </c>
      <c r="F41" s="114">
        <f>SUM('Аналитич.табл.'!U181)</f>
        <v>12903.199999999995</v>
      </c>
      <c r="G41" s="115">
        <f>SUM('Аналитич.табл.'!V181)</f>
        <v>6657.599999999999</v>
      </c>
    </row>
    <row r="42" spans="1:7" ht="18.75" customHeight="1">
      <c r="A42" s="88" t="s">
        <v>660</v>
      </c>
      <c r="B42" s="117" t="s">
        <v>581</v>
      </c>
      <c r="C42" s="117" t="s">
        <v>578</v>
      </c>
      <c r="D42" s="113">
        <f t="shared" si="1"/>
        <v>49624.4</v>
      </c>
      <c r="E42" s="114">
        <f>SUM('Аналитич.табл.'!T165)</f>
        <v>49523.4</v>
      </c>
      <c r="F42" s="114">
        <f>SUM('Аналитич.табл.'!U165)</f>
        <v>101</v>
      </c>
      <c r="G42" s="115">
        <f>SUM('Аналитич.табл.'!V165)</f>
        <v>0</v>
      </c>
    </row>
    <row r="43" spans="1:7" s="119" customFormat="1" ht="33.75" customHeight="1">
      <c r="A43" s="72" t="s">
        <v>585</v>
      </c>
      <c r="B43" s="109" t="s">
        <v>580</v>
      </c>
      <c r="C43" s="109" t="s">
        <v>572</v>
      </c>
      <c r="D43" s="105">
        <f t="shared" si="1"/>
        <v>172783.4</v>
      </c>
      <c r="E43" s="105">
        <f>SUM(E44:E46)</f>
        <v>64408</v>
      </c>
      <c r="F43" s="105">
        <f>SUM(F44:F46)</f>
        <v>102594.1</v>
      </c>
      <c r="G43" s="110">
        <f>SUM(G44:G46)</f>
        <v>5781.299999999999</v>
      </c>
    </row>
    <row r="44" spans="1:7" ht="18.75" customHeight="1">
      <c r="A44" s="88" t="s">
        <v>661</v>
      </c>
      <c r="B44" s="117" t="s">
        <v>580</v>
      </c>
      <c r="C44" s="117" t="s">
        <v>571</v>
      </c>
      <c r="D44" s="113">
        <f t="shared" si="1"/>
        <v>166589.9</v>
      </c>
      <c r="E44" s="114">
        <f>SUM('Аналитич.табл.'!T215)</f>
        <v>59691.7</v>
      </c>
      <c r="F44" s="114">
        <f>SUM('Аналитич.табл.'!U215)</f>
        <v>102594.1</v>
      </c>
      <c r="G44" s="115">
        <f>SUM('Аналитич.табл.'!V215)</f>
        <v>4304.099999999999</v>
      </c>
    </row>
    <row r="45" spans="1:7" ht="18.75" customHeight="1">
      <c r="A45" s="88" t="s">
        <v>663</v>
      </c>
      <c r="B45" s="117" t="s">
        <v>580</v>
      </c>
      <c r="C45" s="117" t="s">
        <v>573</v>
      </c>
      <c r="D45" s="113">
        <f t="shared" si="1"/>
        <v>138.5</v>
      </c>
      <c r="E45" s="114">
        <f>SUM('Аналитич.табл.'!T230)</f>
        <v>138.5</v>
      </c>
      <c r="F45" s="113">
        <f>SUM('Аналитич.табл.'!H230)</f>
        <v>0</v>
      </c>
      <c r="G45" s="118">
        <f>SUM('Аналитич.табл.'!I230)</f>
        <v>0</v>
      </c>
    </row>
    <row r="46" spans="1:7" ht="18.75" customHeight="1">
      <c r="A46" s="88" t="s">
        <v>664</v>
      </c>
      <c r="B46" s="117" t="s">
        <v>580</v>
      </c>
      <c r="C46" s="117" t="s">
        <v>575</v>
      </c>
      <c r="D46" s="113">
        <f t="shared" si="1"/>
        <v>6055</v>
      </c>
      <c r="E46" s="114">
        <f>SUM('Аналитич.табл.'!T232)</f>
        <v>4577.8</v>
      </c>
      <c r="F46" s="114">
        <f>SUM('Аналитич.табл.'!U232)</f>
        <v>0</v>
      </c>
      <c r="G46" s="115">
        <f>SUM('Аналитич.табл.'!V232)</f>
        <v>1477.2</v>
      </c>
    </row>
    <row r="47" spans="1:7" s="98" customFormat="1" ht="18.75" customHeight="1">
      <c r="A47" s="72" t="s">
        <v>381</v>
      </c>
      <c r="B47" s="109" t="s">
        <v>578</v>
      </c>
      <c r="C47" s="109" t="s">
        <v>572</v>
      </c>
      <c r="D47" s="105">
        <f t="shared" si="1"/>
        <v>699062.6999999998</v>
      </c>
      <c r="E47" s="105">
        <f>SUM(E48:E52)</f>
        <v>615815.0999999999</v>
      </c>
      <c r="F47" s="105">
        <f>SUM(F48:F52)</f>
        <v>39106</v>
      </c>
      <c r="G47" s="110">
        <f>SUM(G48:G52)</f>
        <v>44141.600000000006</v>
      </c>
    </row>
    <row r="48" spans="1:7" ht="18.75" customHeight="1">
      <c r="A48" s="88" t="s">
        <v>678</v>
      </c>
      <c r="B48" s="117" t="s">
        <v>578</v>
      </c>
      <c r="C48" s="117" t="s">
        <v>571</v>
      </c>
      <c r="D48" s="113">
        <f t="shared" si="1"/>
        <v>561230.7999999999</v>
      </c>
      <c r="E48" s="114">
        <f>SUM('Аналитич.табл.'!T235)</f>
        <v>515396.0999999999</v>
      </c>
      <c r="F48" s="114">
        <f>SUM('Аналитич.табл.'!U235)</f>
        <v>11590.9</v>
      </c>
      <c r="G48" s="115">
        <f>SUM('Аналитич.табл.'!V235)</f>
        <v>34243.8</v>
      </c>
    </row>
    <row r="49" spans="1:7" ht="18.75" customHeight="1">
      <c r="A49" s="88" t="s">
        <v>677</v>
      </c>
      <c r="B49" s="117" t="s">
        <v>578</v>
      </c>
      <c r="C49" s="117" t="s">
        <v>574</v>
      </c>
      <c r="D49" s="113">
        <f t="shared" si="1"/>
        <v>75129.8</v>
      </c>
      <c r="E49" s="114">
        <f>SUM('Аналитич.табл.'!T239)</f>
        <v>54142.3</v>
      </c>
      <c r="F49" s="114">
        <f>SUM('Аналитич.табл.'!U239)</f>
        <v>12433.7</v>
      </c>
      <c r="G49" s="115">
        <f>SUM('Аналитич.табл.'!V239)</f>
        <v>8553.8</v>
      </c>
    </row>
    <row r="50" spans="1:7" ht="18.75" customHeight="1">
      <c r="A50" s="88" t="s">
        <v>142</v>
      </c>
      <c r="B50" s="117" t="s">
        <v>578</v>
      </c>
      <c r="C50" s="117" t="s">
        <v>575</v>
      </c>
      <c r="D50" s="113">
        <f t="shared" si="1"/>
        <v>5781</v>
      </c>
      <c r="E50" s="114">
        <f>SUM('Аналитич.табл.'!T242)</f>
        <v>0</v>
      </c>
      <c r="F50" s="114">
        <f>SUM('Аналитич.табл.'!U242)</f>
        <v>5781</v>
      </c>
      <c r="G50" s="115">
        <f>SUM('Аналитич.табл.'!V242)</f>
        <v>0</v>
      </c>
    </row>
    <row r="51" spans="1:7" ht="18.75" customHeight="1">
      <c r="A51" s="88" t="s">
        <v>683</v>
      </c>
      <c r="B51" s="117" t="s">
        <v>578</v>
      </c>
      <c r="C51" s="117" t="s">
        <v>580</v>
      </c>
      <c r="D51" s="113">
        <f t="shared" si="1"/>
        <v>48365.100000000006</v>
      </c>
      <c r="E51" s="114">
        <f>SUM('Аналитич.табл.'!T253)</f>
        <v>45421.100000000006</v>
      </c>
      <c r="F51" s="114">
        <f>SUM('Аналитич.табл.'!U253)</f>
        <v>1600</v>
      </c>
      <c r="G51" s="115">
        <f>SUM('Аналитич.табл.'!V253)</f>
        <v>1344</v>
      </c>
    </row>
    <row r="52" spans="1:7" ht="31.5" customHeight="1">
      <c r="A52" s="71" t="s">
        <v>141</v>
      </c>
      <c r="B52" s="117" t="s">
        <v>578</v>
      </c>
      <c r="C52" s="117" t="s">
        <v>579</v>
      </c>
      <c r="D52" s="113">
        <f t="shared" si="1"/>
        <v>8556</v>
      </c>
      <c r="E52" s="114">
        <f>SUM('Аналитич.табл.'!T246)</f>
        <v>855.6</v>
      </c>
      <c r="F52" s="114">
        <f>SUM('Аналитич.табл.'!U246)</f>
        <v>7700.4</v>
      </c>
      <c r="G52" s="115">
        <f>SUM('Аналитич.табл.'!V246)</f>
        <v>0</v>
      </c>
    </row>
    <row r="53" spans="1:7" s="98" customFormat="1" ht="18.75" customHeight="1">
      <c r="A53" s="72" t="s">
        <v>665</v>
      </c>
      <c r="B53" s="109">
        <v>10</v>
      </c>
      <c r="C53" s="109" t="s">
        <v>572</v>
      </c>
      <c r="D53" s="105">
        <f t="shared" si="1"/>
        <v>137825.49999999997</v>
      </c>
      <c r="E53" s="105">
        <f>SUM(E54:E58)</f>
        <v>6835.8</v>
      </c>
      <c r="F53" s="105">
        <f>SUM(F54:F58)</f>
        <v>126925.29999999999</v>
      </c>
      <c r="G53" s="110">
        <f>SUM(G54:G58)</f>
        <v>4064.4000000000005</v>
      </c>
    </row>
    <row r="54" spans="1:7" s="98" customFormat="1" ht="18.75" customHeight="1">
      <c r="A54" s="88" t="s">
        <v>666</v>
      </c>
      <c r="B54" s="117">
        <v>10</v>
      </c>
      <c r="C54" s="117" t="s">
        <v>571</v>
      </c>
      <c r="D54" s="113">
        <f t="shared" si="1"/>
        <v>3757.8</v>
      </c>
      <c r="E54" s="114">
        <f>SUM('Аналитич.табл.'!T261)</f>
        <v>3757.8</v>
      </c>
      <c r="F54" s="114">
        <f>SUM('Аналитич.табл.'!U261)</f>
        <v>0</v>
      </c>
      <c r="G54" s="115">
        <f>SUM('Аналитич.табл.'!V261)</f>
        <v>0</v>
      </c>
    </row>
    <row r="55" spans="1:7" s="98" customFormat="1" ht="18.75" customHeight="1">
      <c r="A55" s="88" t="s">
        <v>668</v>
      </c>
      <c r="B55" s="117">
        <v>10</v>
      </c>
      <c r="C55" s="117" t="s">
        <v>574</v>
      </c>
      <c r="D55" s="113">
        <f t="shared" si="1"/>
        <v>6284.400000000001</v>
      </c>
      <c r="E55" s="114">
        <f>SUM('Аналитич.табл.'!T263)</f>
        <v>2720</v>
      </c>
      <c r="F55" s="114">
        <f>SUM('Аналитич.табл.'!U263)</f>
        <v>0</v>
      </c>
      <c r="G55" s="115">
        <f>SUM('Аналитич.табл.'!V263)</f>
        <v>3564.4000000000005</v>
      </c>
    </row>
    <row r="56" spans="1:7" s="98" customFormat="1" ht="18.75" customHeight="1">
      <c r="A56" s="88" t="s">
        <v>670</v>
      </c>
      <c r="B56" s="117">
        <v>10</v>
      </c>
      <c r="C56" s="117" t="s">
        <v>573</v>
      </c>
      <c r="D56" s="113">
        <f t="shared" si="1"/>
        <v>46685.5</v>
      </c>
      <c r="E56" s="114">
        <f>SUM('Аналитич.табл.'!T264)</f>
        <v>358</v>
      </c>
      <c r="F56" s="114">
        <f>SUM('Аналитич.табл.'!U264)</f>
        <v>45827.5</v>
      </c>
      <c r="G56" s="115">
        <f>SUM('Аналитич.табл.'!V264)</f>
        <v>500</v>
      </c>
    </row>
    <row r="57" spans="1:7" ht="18.75" customHeight="1">
      <c r="A57" s="88" t="s">
        <v>684</v>
      </c>
      <c r="B57" s="117">
        <v>10</v>
      </c>
      <c r="C57" s="117" t="s">
        <v>575</v>
      </c>
      <c r="D57" s="113">
        <f t="shared" si="1"/>
        <v>71416.9</v>
      </c>
      <c r="E57" s="114">
        <f>SUM('Аналитич.табл.'!T284)</f>
        <v>0</v>
      </c>
      <c r="F57" s="114">
        <f>SUM('Аналитич.табл.'!U284)</f>
        <v>71416.9</v>
      </c>
      <c r="G57" s="115">
        <f>SUM('Аналитич.табл.'!V284)</f>
        <v>0</v>
      </c>
    </row>
    <row r="58" spans="1:7" ht="18.75" customHeight="1" thickBot="1">
      <c r="A58" s="120" t="s">
        <v>671</v>
      </c>
      <c r="B58" s="121">
        <v>10</v>
      </c>
      <c r="C58" s="121" t="s">
        <v>577</v>
      </c>
      <c r="D58" s="122">
        <f t="shared" si="1"/>
        <v>9680.9</v>
      </c>
      <c r="E58" s="149">
        <f>SUM('Аналитич.табл.'!T289)</f>
        <v>0</v>
      </c>
      <c r="F58" s="149">
        <f>SUM('Аналитич.табл.'!U289)</f>
        <v>9680.9</v>
      </c>
      <c r="G58" s="150">
        <f>SUM('Аналитич.табл.'!V289)</f>
        <v>0</v>
      </c>
    </row>
    <row r="59" spans="1:6" ht="14.25" customHeight="1">
      <c r="A59" s="59"/>
      <c r="B59" s="59"/>
      <c r="C59" s="66"/>
      <c r="D59" s="66"/>
      <c r="E59" s="123"/>
      <c r="F59" s="123"/>
    </row>
    <row r="60" spans="1:43" s="3" customFormat="1" ht="31.5" customHeight="1">
      <c r="A60" s="1138"/>
      <c r="B60" s="1139"/>
      <c r="C60" s="419"/>
      <c r="D60" s="415"/>
      <c r="E60" s="422"/>
      <c r="F60" s="423"/>
      <c r="G60" s="422"/>
      <c r="H60" s="421"/>
      <c r="I60" s="420"/>
      <c r="J60" s="420"/>
      <c r="K60" s="420"/>
      <c r="L60" s="420"/>
      <c r="M60" s="420"/>
      <c r="N60" s="420"/>
      <c r="O60" s="420"/>
      <c r="P60" s="420"/>
      <c r="Q60" s="275"/>
      <c r="R60" s="275"/>
      <c r="S60" s="420"/>
      <c r="T60" s="420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</row>
    <row r="61" spans="1:43" s="3" customFormat="1" ht="27" customHeight="1">
      <c r="A61" s="333"/>
      <c r="B61" s="328"/>
      <c r="C61" s="328"/>
      <c r="D61" s="328"/>
      <c r="E61" s="400"/>
      <c r="F61" s="329"/>
      <c r="G61" s="329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</row>
    <row r="62" spans="1:43" s="3" customFormat="1" ht="27" customHeight="1">
      <c r="A62" s="1136"/>
      <c r="B62" s="1137"/>
      <c r="C62" s="67"/>
      <c r="D62" s="67"/>
      <c r="E62" s="4"/>
      <c r="F62" s="4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</row>
    <row r="63" spans="1:6" ht="15.75">
      <c r="A63" s="333"/>
      <c r="B63" s="66"/>
      <c r="C63" s="59"/>
      <c r="D63" s="59"/>
      <c r="E63" s="60"/>
      <c r="F63" s="60"/>
    </row>
  </sheetData>
  <sheetProtection/>
  <mergeCells count="8">
    <mergeCell ref="A62:B62"/>
    <mergeCell ref="A60:B60"/>
    <mergeCell ref="A5:G5"/>
    <mergeCell ref="A9:A10"/>
    <mergeCell ref="B9:B10"/>
    <mergeCell ref="C9:C10"/>
    <mergeCell ref="D9:D10"/>
    <mergeCell ref="E9:G9"/>
  </mergeCells>
  <printOptions/>
  <pageMargins left="0.7874015748031497" right="0.1968503937007874" top="0.3937007874015748" bottom="0.3937007874015748" header="0.2362204724409449" footer="0.15748031496062992"/>
  <pageSetup horizontalDpi="600" verticalDpi="600" orientation="portrait" paperSize="9" scale="59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42"/>
  <sheetViews>
    <sheetView view="pageBreakPreview" zoomScale="60" zoomScaleNormal="75" zoomScalePageLayoutView="0" workbookViewId="0" topLeftCell="A328">
      <selection activeCell="I335" sqref="I335:J335"/>
    </sheetView>
  </sheetViews>
  <sheetFormatPr defaultColWidth="9.00390625" defaultRowHeight="12.75"/>
  <cols>
    <col min="1" max="1" width="90.125" style="44" customWidth="1"/>
    <col min="2" max="4" width="6.875" style="44" customWidth="1"/>
    <col min="5" max="5" width="9.75390625" style="44" customWidth="1"/>
    <col min="6" max="6" width="6.625" style="44" customWidth="1"/>
    <col min="7" max="10" width="16.00390625" style="44" customWidth="1"/>
    <col min="11" max="11" width="12.625" style="44" customWidth="1"/>
    <col min="12" max="16384" width="9.125" style="44" customWidth="1"/>
  </cols>
  <sheetData>
    <row r="1" spans="4:10" ht="41.25" customHeight="1">
      <c r="D1" s="45"/>
      <c r="H1" s="1157" t="s">
        <v>864</v>
      </c>
      <c r="I1" s="1158"/>
      <c r="J1" s="1158"/>
    </row>
    <row r="2" spans="4:10" ht="15.75">
      <c r="D2" s="45"/>
      <c r="H2" s="1159" t="s">
        <v>494</v>
      </c>
      <c r="I2" s="1158"/>
      <c r="J2" s="1158"/>
    </row>
    <row r="3" spans="5:7" ht="8.25" customHeight="1">
      <c r="E3" s="43"/>
      <c r="F3" s="85"/>
      <c r="G3" s="85"/>
    </row>
    <row r="4" spans="5:7" ht="15.75">
      <c r="E4" s="43"/>
      <c r="F4" s="85"/>
      <c r="G4" s="85"/>
    </row>
    <row r="5" spans="1:11" ht="15" customHeight="1">
      <c r="A5" s="1140" t="s">
        <v>593</v>
      </c>
      <c r="B5" s="1160"/>
      <c r="C5" s="1160"/>
      <c r="D5" s="1160"/>
      <c r="E5" s="1160"/>
      <c r="F5" s="1160"/>
      <c r="G5" s="1160"/>
      <c r="H5" s="1160"/>
      <c r="I5" s="1160"/>
      <c r="J5" s="97"/>
      <c r="K5" s="97"/>
    </row>
    <row r="6" spans="1:11" ht="15" customHeight="1">
      <c r="A6" s="1160"/>
      <c r="B6" s="1160"/>
      <c r="C6" s="1160"/>
      <c r="D6" s="1160"/>
      <c r="E6" s="1160"/>
      <c r="F6" s="1160"/>
      <c r="G6" s="1160"/>
      <c r="H6" s="1160"/>
      <c r="I6" s="1160"/>
      <c r="J6" s="97"/>
      <c r="K6" s="97"/>
    </row>
    <row r="7" spans="1:11" ht="16.5" customHeight="1" thickBo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1:10" ht="18" customHeight="1">
      <c r="A8" s="1155" t="s">
        <v>736</v>
      </c>
      <c r="B8" s="1151" t="s">
        <v>711</v>
      </c>
      <c r="C8" s="1152"/>
      <c r="D8" s="1152"/>
      <c r="E8" s="1152"/>
      <c r="F8" s="1153"/>
      <c r="G8" s="1083" t="s">
        <v>570</v>
      </c>
      <c r="H8" s="1083" t="s">
        <v>371</v>
      </c>
      <c r="I8" s="1083"/>
      <c r="J8" s="1084"/>
    </row>
    <row r="9" spans="1:10" ht="108.75" customHeight="1" thickBot="1">
      <c r="A9" s="1156"/>
      <c r="B9" s="94" t="s">
        <v>567</v>
      </c>
      <c r="C9" s="94" t="s">
        <v>368</v>
      </c>
      <c r="D9" s="94" t="s">
        <v>369</v>
      </c>
      <c r="E9" s="94" t="s">
        <v>568</v>
      </c>
      <c r="F9" s="94" t="s">
        <v>569</v>
      </c>
      <c r="G9" s="1154"/>
      <c r="H9" s="310" t="s">
        <v>715</v>
      </c>
      <c r="I9" s="310" t="s">
        <v>719</v>
      </c>
      <c r="J9" s="311" t="s">
        <v>720</v>
      </c>
    </row>
    <row r="10" spans="1:10" ht="19.5" customHeight="1" thickBot="1">
      <c r="A10" s="73">
        <v>1</v>
      </c>
      <c r="B10" s="74">
        <v>2</v>
      </c>
      <c r="C10" s="74">
        <v>3</v>
      </c>
      <c r="D10" s="74">
        <v>4</v>
      </c>
      <c r="E10" s="74">
        <v>5</v>
      </c>
      <c r="F10" s="74">
        <v>6</v>
      </c>
      <c r="G10" s="74">
        <v>7</v>
      </c>
      <c r="H10" s="86">
        <v>8</v>
      </c>
      <c r="I10" s="86">
        <v>9</v>
      </c>
      <c r="J10" s="87">
        <v>10</v>
      </c>
    </row>
    <row r="11" spans="1:10" s="75" customFormat="1" ht="18" customHeight="1">
      <c r="A11" s="826" t="s">
        <v>191</v>
      </c>
      <c r="B11" s="139">
        <v>10</v>
      </c>
      <c r="C11" s="91"/>
      <c r="D11" s="91"/>
      <c r="E11" s="92"/>
      <c r="F11" s="90"/>
      <c r="G11" s="277">
        <f>SUM(G12+G25)</f>
        <v>21415</v>
      </c>
      <c r="H11" s="277">
        <f>SUM(H12+H25)</f>
        <v>21415</v>
      </c>
      <c r="I11" s="277">
        <f>SUM(I12)</f>
        <v>0</v>
      </c>
      <c r="J11" s="278">
        <f>SUM(J12)</f>
        <v>0</v>
      </c>
    </row>
    <row r="12" spans="1:10" s="75" customFormat="1" ht="18" customHeight="1">
      <c r="A12" s="827" t="s">
        <v>712</v>
      </c>
      <c r="B12" s="140">
        <v>10</v>
      </c>
      <c r="C12" s="47">
        <v>1</v>
      </c>
      <c r="D12" s="47"/>
      <c r="E12" s="48"/>
      <c r="F12" s="46"/>
      <c r="G12" s="279">
        <f>SUM(G13+G20)</f>
        <v>20850.4</v>
      </c>
      <c r="H12" s="279">
        <f>SUM(H13+H20)</f>
        <v>20850.4</v>
      </c>
      <c r="I12" s="279">
        <f>SUM(I13+I20)</f>
        <v>0</v>
      </c>
      <c r="J12" s="280">
        <f>SUM(J13+J20)</f>
        <v>0</v>
      </c>
    </row>
    <row r="13" spans="1:11" s="75" customFormat="1" ht="36" customHeight="1">
      <c r="A13" s="827" t="s">
        <v>713</v>
      </c>
      <c r="B13" s="140">
        <v>10</v>
      </c>
      <c r="C13" s="47">
        <v>1</v>
      </c>
      <c r="D13" s="47">
        <v>3</v>
      </c>
      <c r="E13" s="48"/>
      <c r="F13" s="46"/>
      <c r="G13" s="279">
        <f>SUM(G14+G16+G18)</f>
        <v>13886.6</v>
      </c>
      <c r="H13" s="279">
        <f>SUM(H14+H16+H18)</f>
        <v>13886.6</v>
      </c>
      <c r="I13" s="279">
        <f>SUM(I14+I16+I18)</f>
        <v>0</v>
      </c>
      <c r="J13" s="280">
        <f>SUM(J14+J16+J18)</f>
        <v>0</v>
      </c>
      <c r="K13" s="83"/>
    </row>
    <row r="14" spans="1:10" ht="18" customHeight="1">
      <c r="A14" s="828" t="s">
        <v>722</v>
      </c>
      <c r="B14" s="141">
        <v>10</v>
      </c>
      <c r="C14" s="50">
        <v>1</v>
      </c>
      <c r="D14" s="50">
        <v>3</v>
      </c>
      <c r="E14" s="51">
        <v>20400</v>
      </c>
      <c r="F14" s="49"/>
      <c r="G14" s="281">
        <f aca="true" t="shared" si="0" ref="G14:G19">SUM(H14:J14)</f>
        <v>9643.5</v>
      </c>
      <c r="H14" s="281">
        <f>SUM(H15)</f>
        <v>9643.5</v>
      </c>
      <c r="I14" s="281">
        <f>SUM(I15)</f>
        <v>0</v>
      </c>
      <c r="J14" s="282">
        <f>SUM(J15)</f>
        <v>0</v>
      </c>
    </row>
    <row r="15" spans="1:10" ht="18" customHeight="1">
      <c r="A15" s="828" t="s">
        <v>835</v>
      </c>
      <c r="B15" s="141">
        <v>10</v>
      </c>
      <c r="C15" s="50">
        <v>1</v>
      </c>
      <c r="D15" s="50">
        <v>3</v>
      </c>
      <c r="E15" s="51">
        <v>20400</v>
      </c>
      <c r="F15" s="49">
        <v>500</v>
      </c>
      <c r="G15" s="281">
        <f t="shared" si="0"/>
        <v>9643.5</v>
      </c>
      <c r="H15" s="281">
        <f>SUM('Аналитич.табл.'!T14)</f>
        <v>9643.5</v>
      </c>
      <c r="I15" s="281">
        <f>SUM('Аналитич.табл.'!U14)</f>
        <v>0</v>
      </c>
      <c r="J15" s="282">
        <f>SUM('Аналитич.табл.'!V14)</f>
        <v>0</v>
      </c>
    </row>
    <row r="16" spans="1:10" ht="18" customHeight="1">
      <c r="A16" s="829" t="s">
        <v>829</v>
      </c>
      <c r="B16" s="141">
        <v>10</v>
      </c>
      <c r="C16" s="50">
        <v>1</v>
      </c>
      <c r="D16" s="50">
        <v>3</v>
      </c>
      <c r="E16" s="51">
        <v>21100</v>
      </c>
      <c r="F16" s="49"/>
      <c r="G16" s="281">
        <f t="shared" si="0"/>
        <v>2828.5</v>
      </c>
      <c r="H16" s="283">
        <f>SUM(H17)</f>
        <v>2828.5</v>
      </c>
      <c r="I16" s="283">
        <f>SUM(I17)</f>
        <v>0</v>
      </c>
      <c r="J16" s="284">
        <f>SUM(J17)</f>
        <v>0</v>
      </c>
    </row>
    <row r="17" spans="1:10" ht="18" customHeight="1">
      <c r="A17" s="828" t="s">
        <v>835</v>
      </c>
      <c r="B17" s="141">
        <v>10</v>
      </c>
      <c r="C17" s="50">
        <v>1</v>
      </c>
      <c r="D17" s="50">
        <v>3</v>
      </c>
      <c r="E17" s="51">
        <v>21100</v>
      </c>
      <c r="F17" s="49">
        <v>500</v>
      </c>
      <c r="G17" s="281">
        <f t="shared" si="0"/>
        <v>2828.5</v>
      </c>
      <c r="H17" s="281">
        <f>SUM('Аналитич.табл.'!T12)</f>
        <v>2828.5</v>
      </c>
      <c r="I17" s="281">
        <f>SUM('Аналитич.табл.'!U12)</f>
        <v>0</v>
      </c>
      <c r="J17" s="282">
        <f>SUM('Аналитич.табл.'!V12)</f>
        <v>0</v>
      </c>
    </row>
    <row r="18" spans="1:10" ht="18" customHeight="1">
      <c r="A18" s="829" t="s">
        <v>830</v>
      </c>
      <c r="B18" s="141">
        <v>10</v>
      </c>
      <c r="C18" s="50">
        <v>1</v>
      </c>
      <c r="D18" s="50">
        <v>3</v>
      </c>
      <c r="E18" s="51">
        <v>21200</v>
      </c>
      <c r="F18" s="49"/>
      <c r="G18" s="281">
        <f t="shared" si="0"/>
        <v>1414.6</v>
      </c>
      <c r="H18" s="281">
        <f>SUM(H19)</f>
        <v>1414.6</v>
      </c>
      <c r="I18" s="281">
        <f>SUM(I19)</f>
        <v>0</v>
      </c>
      <c r="J18" s="282">
        <f>SUM(J19)</f>
        <v>0</v>
      </c>
    </row>
    <row r="19" spans="1:10" ht="18" customHeight="1">
      <c r="A19" s="828" t="s">
        <v>835</v>
      </c>
      <c r="B19" s="141">
        <v>10</v>
      </c>
      <c r="C19" s="50">
        <v>1</v>
      </c>
      <c r="D19" s="50">
        <v>3</v>
      </c>
      <c r="E19" s="51">
        <v>21200</v>
      </c>
      <c r="F19" s="49">
        <v>500</v>
      </c>
      <c r="G19" s="281">
        <f t="shared" si="0"/>
        <v>1414.6</v>
      </c>
      <c r="H19" s="281">
        <f>SUM('Аналитич.табл.'!T13)</f>
        <v>1414.6</v>
      </c>
      <c r="I19" s="281">
        <f>SUM('Аналитич.табл.'!U13)</f>
        <v>0</v>
      </c>
      <c r="J19" s="282">
        <f>SUM('Аналитич.табл.'!V13)</f>
        <v>0</v>
      </c>
    </row>
    <row r="20" spans="1:10" s="75" customFormat="1" ht="33" customHeight="1">
      <c r="A20" s="827" t="s">
        <v>834</v>
      </c>
      <c r="B20" s="140">
        <v>10</v>
      </c>
      <c r="C20" s="47">
        <v>1</v>
      </c>
      <c r="D20" s="47">
        <v>6</v>
      </c>
      <c r="E20" s="48"/>
      <c r="F20" s="46"/>
      <c r="G20" s="279">
        <f>SUM(G21+G23)</f>
        <v>6963.8</v>
      </c>
      <c r="H20" s="279">
        <f>SUM(H21+H23)</f>
        <v>6963.8</v>
      </c>
      <c r="I20" s="279">
        <f>SUM(I21+I23)</f>
        <v>0</v>
      </c>
      <c r="J20" s="280">
        <f>SUM(J21+J23)</f>
        <v>0</v>
      </c>
    </row>
    <row r="21" spans="1:10" ht="18" customHeight="1">
      <c r="A21" s="828" t="s">
        <v>722</v>
      </c>
      <c r="B21" s="141">
        <v>10</v>
      </c>
      <c r="C21" s="50">
        <v>1</v>
      </c>
      <c r="D21" s="50">
        <v>6</v>
      </c>
      <c r="E21" s="51">
        <v>20400</v>
      </c>
      <c r="F21" s="49"/>
      <c r="G21" s="281">
        <f aca="true" t="shared" si="1" ref="G21:G27">SUM(H21:J21)</f>
        <v>4285.3</v>
      </c>
      <c r="H21" s="281">
        <f>SUM(H22)</f>
        <v>4285.3</v>
      </c>
      <c r="I21" s="281">
        <f>SUM(I22)</f>
        <v>0</v>
      </c>
      <c r="J21" s="282">
        <f>SUM(J22)</f>
        <v>0</v>
      </c>
    </row>
    <row r="22" spans="1:10" ht="18" customHeight="1">
      <c r="A22" s="828" t="s">
        <v>835</v>
      </c>
      <c r="B22" s="141">
        <v>10</v>
      </c>
      <c r="C22" s="50">
        <v>1</v>
      </c>
      <c r="D22" s="50">
        <v>6</v>
      </c>
      <c r="E22" s="51">
        <v>20400</v>
      </c>
      <c r="F22" s="49">
        <v>500</v>
      </c>
      <c r="G22" s="281">
        <f t="shared" si="1"/>
        <v>4285.3</v>
      </c>
      <c r="H22" s="281">
        <f>SUM('Аналитич.табл.'!T22)</f>
        <v>4285.3</v>
      </c>
      <c r="I22" s="285"/>
      <c r="J22" s="286"/>
    </row>
    <row r="23" spans="1:10" ht="30" customHeight="1">
      <c r="A23" s="829" t="s">
        <v>836</v>
      </c>
      <c r="B23" s="141">
        <v>10</v>
      </c>
      <c r="C23" s="50">
        <v>1</v>
      </c>
      <c r="D23" s="50">
        <v>6</v>
      </c>
      <c r="E23" s="51">
        <v>22500</v>
      </c>
      <c r="F23" s="49"/>
      <c r="G23" s="281">
        <f t="shared" si="1"/>
        <v>2678.5</v>
      </c>
      <c r="H23" s="281">
        <f>SUM(H24)</f>
        <v>2678.5</v>
      </c>
      <c r="I23" s="281">
        <f>SUM(I24)</f>
        <v>0</v>
      </c>
      <c r="J23" s="282">
        <f>SUM(J24)</f>
        <v>0</v>
      </c>
    </row>
    <row r="24" spans="1:10" ht="18" customHeight="1">
      <c r="A24" s="828" t="s">
        <v>723</v>
      </c>
      <c r="B24" s="141">
        <v>10</v>
      </c>
      <c r="C24" s="50">
        <v>1</v>
      </c>
      <c r="D24" s="50">
        <v>6</v>
      </c>
      <c r="E24" s="51">
        <v>22500</v>
      </c>
      <c r="F24" s="49">
        <v>500</v>
      </c>
      <c r="G24" s="281">
        <f t="shared" si="1"/>
        <v>2678.5</v>
      </c>
      <c r="H24" s="281">
        <f>SUM('Аналитич.табл.'!T23)</f>
        <v>2678.5</v>
      </c>
      <c r="I24" s="285"/>
      <c r="J24" s="286"/>
    </row>
    <row r="25" spans="1:10" ht="18" customHeight="1">
      <c r="A25" s="830" t="s">
        <v>751</v>
      </c>
      <c r="B25" s="140">
        <v>10</v>
      </c>
      <c r="C25" s="47">
        <v>4</v>
      </c>
      <c r="D25" s="47">
        <v>10</v>
      </c>
      <c r="E25" s="48"/>
      <c r="F25" s="46"/>
      <c r="G25" s="279">
        <f t="shared" si="1"/>
        <v>564.6</v>
      </c>
      <c r="H25" s="279">
        <f>SUM(H26)</f>
        <v>564.6</v>
      </c>
      <c r="I25" s="287"/>
      <c r="J25" s="288"/>
    </row>
    <row r="26" spans="1:10" ht="18" customHeight="1">
      <c r="A26" s="830" t="s">
        <v>826</v>
      </c>
      <c r="B26" s="140">
        <v>10</v>
      </c>
      <c r="C26" s="47">
        <v>4</v>
      </c>
      <c r="D26" s="47">
        <v>10</v>
      </c>
      <c r="E26" s="48"/>
      <c r="F26" s="46"/>
      <c r="G26" s="279">
        <f t="shared" si="1"/>
        <v>564.6</v>
      </c>
      <c r="H26" s="279">
        <f>SUM(H27)</f>
        <v>564.6</v>
      </c>
      <c r="I26" s="287"/>
      <c r="J26" s="288"/>
    </row>
    <row r="27" spans="1:10" ht="18" customHeight="1">
      <c r="A27" s="831" t="s">
        <v>29</v>
      </c>
      <c r="B27" s="141">
        <v>10</v>
      </c>
      <c r="C27" s="50">
        <v>4</v>
      </c>
      <c r="D27" s="50">
        <v>10</v>
      </c>
      <c r="E27" s="51">
        <v>3030200</v>
      </c>
      <c r="F27" s="49">
        <v>500</v>
      </c>
      <c r="G27" s="281">
        <f t="shared" si="1"/>
        <v>564.6</v>
      </c>
      <c r="H27" s="281">
        <f>SUM('Аналитич.табл.'!T78)</f>
        <v>564.6</v>
      </c>
      <c r="I27" s="285"/>
      <c r="J27" s="286"/>
    </row>
    <row r="28" spans="1:11" s="75" customFormat="1" ht="18" customHeight="1">
      <c r="A28" s="827" t="s">
        <v>192</v>
      </c>
      <c r="B28" s="140">
        <v>20</v>
      </c>
      <c r="C28" s="47"/>
      <c r="D28" s="47"/>
      <c r="E28" s="48"/>
      <c r="F28" s="46"/>
      <c r="G28" s="279">
        <f>SUM(G29+G79+G100+G183+G57+G138+G153+G170)</f>
        <v>1920302.2999999998</v>
      </c>
      <c r="H28" s="279">
        <f>SUM(H29+H57+H79+H100+H138+H153+H170+H183)</f>
        <v>1157677.7</v>
      </c>
      <c r="I28" s="279">
        <f>SUM(I29+I79+I100+I183+I57+I138+I153+I170)</f>
        <v>703705.7</v>
      </c>
      <c r="J28" s="280">
        <f>SUM(J29+J79+J100+J183+J57+J138+J153+J170)</f>
        <v>58918.90000000001</v>
      </c>
      <c r="K28" s="83"/>
    </row>
    <row r="29" spans="1:10" s="75" customFormat="1" ht="18" customHeight="1">
      <c r="A29" s="827" t="s">
        <v>712</v>
      </c>
      <c r="B29" s="140">
        <v>20</v>
      </c>
      <c r="C29" s="47">
        <v>1</v>
      </c>
      <c r="D29" s="47"/>
      <c r="E29" s="48"/>
      <c r="F29" s="46"/>
      <c r="G29" s="279">
        <f>SUM(G30+G33+G41+G44+G36+G39)</f>
        <v>176752.8</v>
      </c>
      <c r="H29" s="279">
        <f>SUM(H30+H33+H41+H44+H36+H39)</f>
        <v>163402.4</v>
      </c>
      <c r="I29" s="279">
        <f>SUM(I30+I33+I41+I44+I36)</f>
        <v>13350.400000000001</v>
      </c>
      <c r="J29" s="280">
        <f>SUM(J30+J33+J41+J44+J36)</f>
        <v>0</v>
      </c>
    </row>
    <row r="30" spans="1:10" s="75" customFormat="1" ht="30.75" customHeight="1">
      <c r="A30" s="827" t="s">
        <v>837</v>
      </c>
      <c r="B30" s="140">
        <v>20</v>
      </c>
      <c r="C30" s="47">
        <v>1</v>
      </c>
      <c r="D30" s="47">
        <v>2</v>
      </c>
      <c r="E30" s="48"/>
      <c r="F30" s="46"/>
      <c r="G30" s="279">
        <f>SUM(H30:J30)</f>
        <v>3050.1</v>
      </c>
      <c r="H30" s="279">
        <f aca="true" t="shared" si="2" ref="H30:J31">SUM(H31)</f>
        <v>3050.1</v>
      </c>
      <c r="I30" s="279">
        <f t="shared" si="2"/>
        <v>0</v>
      </c>
      <c r="J30" s="280">
        <f t="shared" si="2"/>
        <v>0</v>
      </c>
    </row>
    <row r="31" spans="1:10" ht="18" customHeight="1">
      <c r="A31" s="828" t="s">
        <v>838</v>
      </c>
      <c r="B31" s="141">
        <v>20</v>
      </c>
      <c r="C31" s="50">
        <v>1</v>
      </c>
      <c r="D31" s="50">
        <v>2</v>
      </c>
      <c r="E31" s="51">
        <v>20300</v>
      </c>
      <c r="F31" s="49"/>
      <c r="G31" s="281">
        <f>SUM(H31:J31)</f>
        <v>3050.1</v>
      </c>
      <c r="H31" s="281">
        <f t="shared" si="2"/>
        <v>3050.1</v>
      </c>
      <c r="I31" s="281">
        <f t="shared" si="2"/>
        <v>0</v>
      </c>
      <c r="J31" s="282">
        <f t="shared" si="2"/>
        <v>0</v>
      </c>
    </row>
    <row r="32" spans="1:10" ht="18" customHeight="1">
      <c r="A32" s="828" t="s">
        <v>835</v>
      </c>
      <c r="B32" s="141">
        <v>20</v>
      </c>
      <c r="C32" s="50">
        <v>1</v>
      </c>
      <c r="D32" s="50">
        <v>2</v>
      </c>
      <c r="E32" s="51">
        <v>20300</v>
      </c>
      <c r="F32" s="49">
        <v>500</v>
      </c>
      <c r="G32" s="281">
        <f>SUM(H32:J32)</f>
        <v>3050.1</v>
      </c>
      <c r="H32" s="281">
        <f>SUM('Аналитич.табл.'!T10)</f>
        <v>3050.1</v>
      </c>
      <c r="I32" s="285"/>
      <c r="J32" s="286"/>
    </row>
    <row r="33" spans="1:10" s="75" customFormat="1" ht="51.75" customHeight="1">
      <c r="A33" s="827" t="s">
        <v>839</v>
      </c>
      <c r="B33" s="140">
        <v>20</v>
      </c>
      <c r="C33" s="47">
        <v>1</v>
      </c>
      <c r="D33" s="47">
        <v>4</v>
      </c>
      <c r="E33" s="48"/>
      <c r="F33" s="46"/>
      <c r="G33" s="279">
        <f>SUM(G34)</f>
        <v>147736.9</v>
      </c>
      <c r="H33" s="279">
        <f aca="true" t="shared" si="3" ref="H33:J34">SUM(H34)</f>
        <v>147736.9</v>
      </c>
      <c r="I33" s="279">
        <f t="shared" si="3"/>
        <v>0</v>
      </c>
      <c r="J33" s="280">
        <f t="shared" si="3"/>
        <v>0</v>
      </c>
    </row>
    <row r="34" spans="1:10" ht="20.25" customHeight="1">
      <c r="A34" s="828" t="s">
        <v>722</v>
      </c>
      <c r="B34" s="141">
        <v>20</v>
      </c>
      <c r="C34" s="50">
        <v>1</v>
      </c>
      <c r="D34" s="50">
        <v>4</v>
      </c>
      <c r="E34" s="51">
        <v>20400</v>
      </c>
      <c r="F34" s="49"/>
      <c r="G34" s="281">
        <f>SUM(G35)</f>
        <v>147736.9</v>
      </c>
      <c r="H34" s="281">
        <f t="shared" si="3"/>
        <v>147736.9</v>
      </c>
      <c r="I34" s="281">
        <f t="shared" si="3"/>
        <v>0</v>
      </c>
      <c r="J34" s="282">
        <f t="shared" si="3"/>
        <v>0</v>
      </c>
    </row>
    <row r="35" spans="1:10" ht="21.75" customHeight="1">
      <c r="A35" s="828" t="s">
        <v>835</v>
      </c>
      <c r="B35" s="141">
        <v>20</v>
      </c>
      <c r="C35" s="50">
        <v>1</v>
      </c>
      <c r="D35" s="50">
        <v>4</v>
      </c>
      <c r="E35" s="51">
        <v>20400</v>
      </c>
      <c r="F35" s="49">
        <v>500</v>
      </c>
      <c r="G35" s="281">
        <f>SUM(H35:J35)</f>
        <v>147736.9</v>
      </c>
      <c r="H35" s="281">
        <f>SUM('Аналитич.табл.'!T16)</f>
        <v>147736.9</v>
      </c>
      <c r="I35" s="285"/>
      <c r="J35" s="286"/>
    </row>
    <row r="36" spans="1:10" s="75" customFormat="1" ht="24" customHeight="1">
      <c r="A36" s="832" t="s">
        <v>728</v>
      </c>
      <c r="B36" s="140">
        <v>20</v>
      </c>
      <c r="C36" s="47">
        <v>1</v>
      </c>
      <c r="D36" s="47">
        <v>5</v>
      </c>
      <c r="E36" s="48"/>
      <c r="F36" s="46"/>
      <c r="G36" s="279">
        <f>SUM(G37)</f>
        <v>2.2</v>
      </c>
      <c r="H36" s="287"/>
      <c r="I36" s="279">
        <f>SUM(I37)</f>
        <v>2.2</v>
      </c>
      <c r="J36" s="288"/>
    </row>
    <row r="37" spans="1:10" ht="36.75" customHeight="1">
      <c r="A37" s="829" t="s">
        <v>840</v>
      </c>
      <c r="B37" s="141">
        <v>20</v>
      </c>
      <c r="C37" s="50">
        <v>1</v>
      </c>
      <c r="D37" s="50">
        <v>5</v>
      </c>
      <c r="E37" s="51">
        <v>140000</v>
      </c>
      <c r="F37" s="49"/>
      <c r="G37" s="281">
        <f>SUM(G38)</f>
        <v>2.2</v>
      </c>
      <c r="H37" s="285"/>
      <c r="I37" s="283">
        <f>SUM(I38)</f>
        <v>2.2</v>
      </c>
      <c r="J37" s="286"/>
    </row>
    <row r="38" spans="1:10" ht="22.5" customHeight="1">
      <c r="A38" s="829" t="s">
        <v>747</v>
      </c>
      <c r="B38" s="141">
        <v>20</v>
      </c>
      <c r="C38" s="50">
        <v>1</v>
      </c>
      <c r="D38" s="50">
        <v>5</v>
      </c>
      <c r="E38" s="51">
        <v>140000</v>
      </c>
      <c r="F38" s="49">
        <v>500</v>
      </c>
      <c r="G38" s="281">
        <f>SUM(H38:J38)</f>
        <v>2.2</v>
      </c>
      <c r="H38" s="285"/>
      <c r="I38" s="283">
        <f>SUM('Аналитич.табл.'!U19)</f>
        <v>2.2</v>
      </c>
      <c r="J38" s="286"/>
    </row>
    <row r="39" spans="1:10" ht="20.25" customHeight="1">
      <c r="A39" s="833" t="s">
        <v>137</v>
      </c>
      <c r="B39" s="140">
        <v>20</v>
      </c>
      <c r="C39" s="47">
        <v>1</v>
      </c>
      <c r="D39" s="47">
        <v>7</v>
      </c>
      <c r="E39" s="51"/>
      <c r="F39" s="49"/>
      <c r="G39" s="281">
        <f>SUM(G40)</f>
        <v>4356</v>
      </c>
      <c r="H39" s="289">
        <f>SUM(H40)</f>
        <v>4356</v>
      </c>
      <c r="I39" s="289">
        <f>SUM(I40)</f>
        <v>0</v>
      </c>
      <c r="J39" s="290">
        <f>SUM(J40)</f>
        <v>0</v>
      </c>
    </row>
    <row r="40" spans="1:10" ht="24" customHeight="1">
      <c r="A40" s="834" t="s">
        <v>898</v>
      </c>
      <c r="B40" s="141">
        <v>20</v>
      </c>
      <c r="C40" s="50">
        <v>1</v>
      </c>
      <c r="D40" s="50">
        <v>7</v>
      </c>
      <c r="E40" s="51">
        <v>200002</v>
      </c>
      <c r="F40" s="49">
        <v>500</v>
      </c>
      <c r="G40" s="281">
        <f>SUM(H40:J40)</f>
        <v>4356</v>
      </c>
      <c r="H40" s="283">
        <f>SUM('Аналитич.табл.'!T25)</f>
        <v>4356</v>
      </c>
      <c r="I40" s="283">
        <f>SUM('Аналитич.табл.'!U25)</f>
        <v>0</v>
      </c>
      <c r="J40" s="284">
        <f>SUM('Аналитич.табл.'!V25)</f>
        <v>0</v>
      </c>
    </row>
    <row r="41" spans="1:10" s="75" customFormat="1" ht="20.25" customHeight="1">
      <c r="A41" s="827" t="s">
        <v>748</v>
      </c>
      <c r="B41" s="140">
        <v>20</v>
      </c>
      <c r="C41" s="47">
        <v>1</v>
      </c>
      <c r="D41" s="47">
        <v>12</v>
      </c>
      <c r="E41" s="48"/>
      <c r="F41" s="46"/>
      <c r="G41" s="279">
        <f>SUM(G42)</f>
        <v>821.3000000000001</v>
      </c>
      <c r="H41" s="279">
        <f aca="true" t="shared" si="4" ref="H41:J42">SUM(H42)</f>
        <v>821.3000000000001</v>
      </c>
      <c r="I41" s="279">
        <f t="shared" si="4"/>
        <v>0</v>
      </c>
      <c r="J41" s="280">
        <f t="shared" si="4"/>
        <v>0</v>
      </c>
    </row>
    <row r="42" spans="1:10" ht="21.75" customHeight="1">
      <c r="A42" s="828" t="s">
        <v>841</v>
      </c>
      <c r="B42" s="141">
        <v>20</v>
      </c>
      <c r="C42" s="50">
        <v>1</v>
      </c>
      <c r="D42" s="50">
        <v>12</v>
      </c>
      <c r="E42" s="51">
        <v>700500</v>
      </c>
      <c r="F42" s="49"/>
      <c r="G42" s="281">
        <f>SUM(G43)</f>
        <v>821.3000000000001</v>
      </c>
      <c r="H42" s="281">
        <f t="shared" si="4"/>
        <v>821.3000000000001</v>
      </c>
      <c r="I42" s="281">
        <f t="shared" si="4"/>
        <v>0</v>
      </c>
      <c r="J42" s="282">
        <f t="shared" si="4"/>
        <v>0</v>
      </c>
    </row>
    <row r="43" spans="1:10" ht="19.5" customHeight="1">
      <c r="A43" s="828" t="s">
        <v>842</v>
      </c>
      <c r="B43" s="141">
        <v>20</v>
      </c>
      <c r="C43" s="50">
        <v>1</v>
      </c>
      <c r="D43" s="50">
        <v>12</v>
      </c>
      <c r="E43" s="51">
        <v>700500</v>
      </c>
      <c r="F43" s="49">
        <v>13</v>
      </c>
      <c r="G43" s="281">
        <f>SUM(H43:J43)</f>
        <v>821.3000000000001</v>
      </c>
      <c r="H43" s="283">
        <f>SUM('Аналитич.табл.'!T29)</f>
        <v>821.3000000000001</v>
      </c>
      <c r="I43" s="285"/>
      <c r="J43" s="286"/>
    </row>
    <row r="44" spans="1:10" s="75" customFormat="1" ht="21.75" customHeight="1">
      <c r="A44" s="827" t="s">
        <v>749</v>
      </c>
      <c r="B44" s="140">
        <v>20</v>
      </c>
      <c r="C44" s="47">
        <v>1</v>
      </c>
      <c r="D44" s="47">
        <v>14</v>
      </c>
      <c r="E44" s="48"/>
      <c r="F44" s="46"/>
      <c r="G44" s="279">
        <f>SUM(G45+G48+G54+G52+G47+G50+G56)</f>
        <v>20786.3</v>
      </c>
      <c r="H44" s="279">
        <f>SUM(H45+H48+H54+H52+H50+H56)</f>
        <v>7438.1</v>
      </c>
      <c r="I44" s="279">
        <f>SUM(I45+I48+I54+I47)</f>
        <v>13348.2</v>
      </c>
      <c r="J44" s="280">
        <f>SUM(J45+J48+J54)</f>
        <v>0</v>
      </c>
    </row>
    <row r="45" spans="1:10" ht="19.5" customHeight="1">
      <c r="A45" s="828" t="s">
        <v>843</v>
      </c>
      <c r="B45" s="141">
        <v>20</v>
      </c>
      <c r="C45" s="50">
        <v>1</v>
      </c>
      <c r="D45" s="50">
        <v>14</v>
      </c>
      <c r="E45" s="51">
        <v>13800</v>
      </c>
      <c r="F45" s="49"/>
      <c r="G45" s="281">
        <f>SUM(G46)</f>
        <v>6329.3</v>
      </c>
      <c r="H45" s="283">
        <f>SUM(H46)</f>
        <v>0</v>
      </c>
      <c r="I45" s="283">
        <f>SUM(I46)</f>
        <v>6329.3</v>
      </c>
      <c r="J45" s="284">
        <f>SUM('Аналитич.табл.'!V50)</f>
        <v>0</v>
      </c>
    </row>
    <row r="46" spans="1:10" ht="19.5" customHeight="1">
      <c r="A46" s="828" t="s">
        <v>835</v>
      </c>
      <c r="B46" s="141">
        <v>20</v>
      </c>
      <c r="C46" s="50">
        <v>1</v>
      </c>
      <c r="D46" s="50">
        <v>14</v>
      </c>
      <c r="E46" s="51">
        <v>13800</v>
      </c>
      <c r="F46" s="49">
        <v>500</v>
      </c>
      <c r="G46" s="281">
        <f>SUM('Аналитич.табл.'!F39)</f>
        <v>6329.3</v>
      </c>
      <c r="H46" s="283">
        <f>SUM('Аналитич.табл.'!T39)</f>
        <v>0</v>
      </c>
      <c r="I46" s="283">
        <f>SUM('Аналитич.табл.'!U39)</f>
        <v>6329.3</v>
      </c>
      <c r="J46" s="282">
        <f>SUM('Аналитич.табл.'!I39)</f>
        <v>0</v>
      </c>
    </row>
    <row r="47" spans="1:10" ht="36" customHeight="1">
      <c r="A47" s="152" t="s">
        <v>66</v>
      </c>
      <c r="B47" s="141">
        <v>20</v>
      </c>
      <c r="C47" s="50">
        <v>1</v>
      </c>
      <c r="D47" s="50">
        <v>14</v>
      </c>
      <c r="E47" s="51">
        <v>14301</v>
      </c>
      <c r="F47" s="49">
        <v>500</v>
      </c>
      <c r="G47" s="281">
        <f>SUM(H47:J47)</f>
        <v>214</v>
      </c>
      <c r="H47" s="283"/>
      <c r="I47" s="283">
        <f>SUM('Аналитич.табл.'!U38)</f>
        <v>214</v>
      </c>
      <c r="J47" s="282"/>
    </row>
    <row r="48" spans="1:10" ht="19.5" customHeight="1">
      <c r="A48" s="828" t="s">
        <v>722</v>
      </c>
      <c r="B48" s="141">
        <v>20</v>
      </c>
      <c r="C48" s="50">
        <v>1</v>
      </c>
      <c r="D48" s="50">
        <v>14</v>
      </c>
      <c r="E48" s="51">
        <v>20400</v>
      </c>
      <c r="F48" s="49"/>
      <c r="G48" s="281">
        <f>SUM(G49)</f>
        <v>6786.9</v>
      </c>
      <c r="H48" s="283">
        <f>SUM(H49)</f>
        <v>0</v>
      </c>
      <c r="I48" s="283">
        <f>SUM(I49)</f>
        <v>6786.9</v>
      </c>
      <c r="J48" s="282">
        <f>SUM(J49)</f>
        <v>0</v>
      </c>
    </row>
    <row r="49" spans="1:10" ht="21.75" customHeight="1">
      <c r="A49" s="828" t="s">
        <v>835</v>
      </c>
      <c r="B49" s="141">
        <v>20</v>
      </c>
      <c r="C49" s="50">
        <v>1</v>
      </c>
      <c r="D49" s="50">
        <v>14</v>
      </c>
      <c r="E49" s="51">
        <v>20400</v>
      </c>
      <c r="F49" s="49">
        <v>500</v>
      </c>
      <c r="G49" s="281">
        <f>SUM(H49:J49)</f>
        <v>6786.9</v>
      </c>
      <c r="H49" s="283">
        <f>SUM('Аналитич.табл.'!T41)</f>
        <v>0</v>
      </c>
      <c r="I49" s="283">
        <f>SUM('Аналитич.табл.'!U41+'Аналитич.табл.'!U40)</f>
        <v>6786.9</v>
      </c>
      <c r="J49" s="286"/>
    </row>
    <row r="50" spans="1:10" ht="34.5" customHeight="1">
      <c r="A50" s="829" t="s">
        <v>768</v>
      </c>
      <c r="B50" s="141">
        <v>20</v>
      </c>
      <c r="C50" s="50">
        <v>1</v>
      </c>
      <c r="D50" s="50">
        <v>14</v>
      </c>
      <c r="E50" s="51">
        <v>900200</v>
      </c>
      <c r="F50" s="49"/>
      <c r="G50" s="281">
        <f>SUM(H50:J50)</f>
        <v>624.1</v>
      </c>
      <c r="H50" s="283">
        <f>SUM(H51)</f>
        <v>624.1</v>
      </c>
      <c r="I50" s="283"/>
      <c r="J50" s="286"/>
    </row>
    <row r="51" spans="1:10" ht="20.25" customHeight="1">
      <c r="A51" s="829" t="s">
        <v>835</v>
      </c>
      <c r="B51" s="141">
        <v>20</v>
      </c>
      <c r="C51" s="50">
        <v>1</v>
      </c>
      <c r="D51" s="50">
        <v>14</v>
      </c>
      <c r="E51" s="51">
        <v>900200</v>
      </c>
      <c r="F51" s="49">
        <v>500</v>
      </c>
      <c r="G51" s="281">
        <f>SUM(H51:J51)</f>
        <v>624.1</v>
      </c>
      <c r="H51" s="283">
        <f>SUM('Аналитич.табл.'!T34+'Аналитич.табл.'!L37)</f>
        <v>624.1</v>
      </c>
      <c r="I51" s="283"/>
      <c r="J51" s="286"/>
    </row>
    <row r="52" spans="1:10" ht="20.25" customHeight="1">
      <c r="A52" s="828" t="s">
        <v>896</v>
      </c>
      <c r="B52" s="141">
        <v>20</v>
      </c>
      <c r="C52" s="50">
        <v>1</v>
      </c>
      <c r="D52" s="50">
        <v>14</v>
      </c>
      <c r="E52" s="51">
        <v>920300</v>
      </c>
      <c r="F52" s="49">
        <v>500</v>
      </c>
      <c r="G52" s="283">
        <f>SUM(G53)</f>
        <v>6814</v>
      </c>
      <c r="H52" s="283">
        <f>SUM(H53)</f>
        <v>6814</v>
      </c>
      <c r="I52" s="283"/>
      <c r="J52" s="286"/>
    </row>
    <row r="53" spans="1:10" ht="21.75" customHeight="1">
      <c r="A53" s="828" t="s">
        <v>835</v>
      </c>
      <c r="B53" s="141">
        <v>20</v>
      </c>
      <c r="C53" s="50">
        <v>1</v>
      </c>
      <c r="D53" s="50">
        <v>14</v>
      </c>
      <c r="E53" s="51">
        <v>920300</v>
      </c>
      <c r="F53" s="49">
        <v>500</v>
      </c>
      <c r="G53" s="281">
        <f>SUM(H53:J53)</f>
        <v>6814</v>
      </c>
      <c r="H53" s="283">
        <f>SUM('Аналитич.табл.'!T35+'Аналитич.табл.'!T36)</f>
        <v>6814</v>
      </c>
      <c r="I53" s="283"/>
      <c r="J53" s="286"/>
    </row>
    <row r="54" spans="1:10" ht="51.75" customHeight="1">
      <c r="A54" s="828" t="s">
        <v>846</v>
      </c>
      <c r="B54" s="141">
        <v>20</v>
      </c>
      <c r="C54" s="50">
        <v>1</v>
      </c>
      <c r="D54" s="50">
        <v>14</v>
      </c>
      <c r="E54" s="51">
        <v>5220000</v>
      </c>
      <c r="F54" s="49"/>
      <c r="G54" s="281">
        <f>SUM(G55)</f>
        <v>18</v>
      </c>
      <c r="H54" s="281">
        <f>SUM(H55)</f>
        <v>0</v>
      </c>
      <c r="I54" s="281">
        <f>SUM(I55)</f>
        <v>18</v>
      </c>
      <c r="J54" s="282">
        <f>SUM(J55)</f>
        <v>0</v>
      </c>
    </row>
    <row r="55" spans="1:10" ht="18" customHeight="1">
      <c r="A55" s="828" t="s">
        <v>835</v>
      </c>
      <c r="B55" s="141">
        <v>20</v>
      </c>
      <c r="C55" s="50">
        <v>1</v>
      </c>
      <c r="D55" s="50">
        <v>14</v>
      </c>
      <c r="E55" s="51">
        <v>5220000</v>
      </c>
      <c r="F55" s="49">
        <v>500</v>
      </c>
      <c r="G55" s="281">
        <f>SUM(H55:J55)</f>
        <v>18</v>
      </c>
      <c r="H55" s="283">
        <f>SUM('Аналитич.табл.'!T42)</f>
        <v>0</v>
      </c>
      <c r="I55" s="283">
        <f>SUM('Аналитич.табл.'!U42)</f>
        <v>18</v>
      </c>
      <c r="J55" s="286"/>
    </row>
    <row r="56" spans="1:10" ht="18" customHeight="1">
      <c r="A56" s="828" t="s">
        <v>590</v>
      </c>
      <c r="B56" s="141">
        <v>20</v>
      </c>
      <c r="C56" s="50">
        <v>1</v>
      </c>
      <c r="D56" s="50">
        <v>14</v>
      </c>
      <c r="E56" s="51">
        <v>9990000</v>
      </c>
      <c r="F56" s="49">
        <v>999</v>
      </c>
      <c r="G56" s="281">
        <f>SUM(H56:J56)</f>
        <v>0</v>
      </c>
      <c r="H56" s="283">
        <f>SUM('Аналитич.табл.'!L43)</f>
        <v>0</v>
      </c>
      <c r="I56" s="283"/>
      <c r="J56" s="286"/>
    </row>
    <row r="57" spans="1:10" s="76" customFormat="1" ht="18" customHeight="1">
      <c r="A57" s="827" t="s">
        <v>750</v>
      </c>
      <c r="B57" s="140">
        <v>20</v>
      </c>
      <c r="C57" s="47">
        <v>3</v>
      </c>
      <c r="D57" s="47"/>
      <c r="E57" s="48"/>
      <c r="F57" s="46"/>
      <c r="G57" s="279">
        <f>SUM(G58+G70)</f>
        <v>128568.7</v>
      </c>
      <c r="H57" s="279">
        <f>SUM(H58+H70)</f>
        <v>113858.7</v>
      </c>
      <c r="I57" s="279">
        <f>SUM(I58+I70)</f>
        <v>14210</v>
      </c>
      <c r="J57" s="280">
        <f>SUM(J58+J70)</f>
        <v>500</v>
      </c>
    </row>
    <row r="58" spans="1:10" s="75" customFormat="1" ht="18" customHeight="1">
      <c r="A58" s="827" t="s">
        <v>641</v>
      </c>
      <c r="B58" s="140">
        <v>20</v>
      </c>
      <c r="C58" s="47">
        <v>3</v>
      </c>
      <c r="D58" s="47">
        <v>2</v>
      </c>
      <c r="E58" s="48"/>
      <c r="F58" s="46"/>
      <c r="G58" s="279">
        <f>SUM(G59)</f>
        <v>121119.4</v>
      </c>
      <c r="H58" s="279">
        <f>SUM(H59)</f>
        <v>106409.4</v>
      </c>
      <c r="I58" s="279">
        <f>SUM(I59)</f>
        <v>14210</v>
      </c>
      <c r="J58" s="280">
        <f>SUM(J59)</f>
        <v>500</v>
      </c>
    </row>
    <row r="59" spans="1:10" s="75" customFormat="1" ht="18" customHeight="1">
      <c r="A59" s="827" t="s">
        <v>800</v>
      </c>
      <c r="B59" s="140">
        <v>20</v>
      </c>
      <c r="C59" s="47">
        <v>3</v>
      </c>
      <c r="D59" s="47">
        <v>2</v>
      </c>
      <c r="E59" s="48">
        <v>2020000</v>
      </c>
      <c r="F59" s="46"/>
      <c r="G59" s="279">
        <f>SUM(G64)</f>
        <v>121119.4</v>
      </c>
      <c r="H59" s="279">
        <f>SUM(H64)</f>
        <v>106409.4</v>
      </c>
      <c r="I59" s="279">
        <f>SUM(I64)</f>
        <v>14210</v>
      </c>
      <c r="J59" s="280">
        <f>SUM(J64)</f>
        <v>500</v>
      </c>
    </row>
    <row r="60" spans="1:10" ht="46.5" customHeight="1" hidden="1">
      <c r="A60" s="829" t="s">
        <v>868</v>
      </c>
      <c r="B60" s="141">
        <v>20</v>
      </c>
      <c r="C60" s="50">
        <v>3</v>
      </c>
      <c r="D60" s="50">
        <v>2</v>
      </c>
      <c r="E60" s="51">
        <v>2020100</v>
      </c>
      <c r="F60" s="49"/>
      <c r="G60" s="281" t="e">
        <f>SUM(G61)</f>
        <v>#REF!</v>
      </c>
      <c r="H60" s="285"/>
      <c r="I60" s="285"/>
      <c r="J60" s="286"/>
    </row>
    <row r="61" spans="1:10" ht="28.5" customHeight="1" hidden="1">
      <c r="A61" s="829" t="s">
        <v>858</v>
      </c>
      <c r="B61" s="141">
        <v>20</v>
      </c>
      <c r="C61" s="50">
        <v>3</v>
      </c>
      <c r="D61" s="50">
        <v>2</v>
      </c>
      <c r="E61" s="51">
        <v>2020100</v>
      </c>
      <c r="F61" s="49">
        <v>14</v>
      </c>
      <c r="G61" s="281" t="e">
        <f>SUM('Аналитич.табл.'!#REF!)</f>
        <v>#REF!</v>
      </c>
      <c r="H61" s="285"/>
      <c r="I61" s="285"/>
      <c r="J61" s="286"/>
    </row>
    <row r="62" spans="1:10" ht="16.5" customHeight="1" hidden="1">
      <c r="A62" s="828" t="s">
        <v>869</v>
      </c>
      <c r="B62" s="141">
        <v>20</v>
      </c>
      <c r="C62" s="50">
        <v>3</v>
      </c>
      <c r="D62" s="50">
        <v>2</v>
      </c>
      <c r="E62" s="51">
        <v>2025800</v>
      </c>
      <c r="F62" s="49"/>
      <c r="G62" s="281" t="e">
        <f>SUM(G63)</f>
        <v>#REF!</v>
      </c>
      <c r="H62" s="285"/>
      <c r="I62" s="285"/>
      <c r="J62" s="286"/>
    </row>
    <row r="63" spans="1:10" ht="30.75" customHeight="1" hidden="1">
      <c r="A63" s="829" t="s">
        <v>858</v>
      </c>
      <c r="B63" s="141">
        <v>20</v>
      </c>
      <c r="C63" s="50">
        <v>3</v>
      </c>
      <c r="D63" s="50">
        <v>2</v>
      </c>
      <c r="E63" s="51">
        <v>2025800</v>
      </c>
      <c r="F63" s="49">
        <v>14</v>
      </c>
      <c r="G63" s="281" t="e">
        <f>SUM('Аналитич.табл.'!#REF!-'Аналитич.табл.'!#REF!)</f>
        <v>#REF!</v>
      </c>
      <c r="H63" s="285"/>
      <c r="I63" s="285"/>
      <c r="J63" s="286"/>
    </row>
    <row r="64" spans="1:10" ht="33" customHeight="1">
      <c r="A64" s="829" t="s">
        <v>858</v>
      </c>
      <c r="B64" s="141">
        <v>20</v>
      </c>
      <c r="C64" s="50">
        <v>3</v>
      </c>
      <c r="D64" s="50">
        <v>2</v>
      </c>
      <c r="E64" s="51">
        <v>2026700</v>
      </c>
      <c r="F64" s="49">
        <v>14</v>
      </c>
      <c r="G64" s="281">
        <f>SUM(H64:J64)</f>
        <v>121119.4</v>
      </c>
      <c r="H64" s="283">
        <f>SUM('Аналитич.табл.'!T46)</f>
        <v>106409.4</v>
      </c>
      <c r="I64" s="283">
        <f>SUM('Аналитич.табл.'!U46)</f>
        <v>14210</v>
      </c>
      <c r="J64" s="284">
        <f>SUM('Аналитич.табл.'!V46)</f>
        <v>500</v>
      </c>
    </row>
    <row r="65" spans="1:10" ht="19.5" customHeight="1" hidden="1">
      <c r="A65" s="829" t="s">
        <v>563</v>
      </c>
      <c r="B65" s="141">
        <v>20</v>
      </c>
      <c r="C65" s="50">
        <v>3</v>
      </c>
      <c r="D65" s="50">
        <v>2</v>
      </c>
      <c r="E65" s="51">
        <v>2027200</v>
      </c>
      <c r="F65" s="49">
        <v>14</v>
      </c>
      <c r="G65" s="281" t="e">
        <f>SUM('Аналитич.табл.'!#REF!)</f>
        <v>#REF!</v>
      </c>
      <c r="H65" s="285"/>
      <c r="I65" s="285"/>
      <c r="J65" s="286"/>
    </row>
    <row r="66" spans="1:10" ht="30" customHeight="1" hidden="1">
      <c r="A66" s="829" t="s">
        <v>564</v>
      </c>
      <c r="B66" s="141">
        <v>20</v>
      </c>
      <c r="C66" s="50">
        <v>3</v>
      </c>
      <c r="D66" s="50">
        <v>2</v>
      </c>
      <c r="E66" s="51">
        <v>2027600</v>
      </c>
      <c r="F66" s="49"/>
      <c r="G66" s="281" t="e">
        <f>SUM(G67)</f>
        <v>#REF!</v>
      </c>
      <c r="H66" s="285"/>
      <c r="I66" s="285"/>
      <c r="J66" s="286"/>
    </row>
    <row r="67" spans="1:10" ht="20.25" customHeight="1" hidden="1">
      <c r="A67" s="829" t="s">
        <v>862</v>
      </c>
      <c r="B67" s="141">
        <v>20</v>
      </c>
      <c r="C67" s="50">
        <v>3</v>
      </c>
      <c r="D67" s="50">
        <v>2</v>
      </c>
      <c r="E67" s="51">
        <v>2027600</v>
      </c>
      <c r="F67" s="49">
        <v>5</v>
      </c>
      <c r="G67" s="281" t="e">
        <f>SUM('Аналитич.табл.'!#REF!)</f>
        <v>#REF!</v>
      </c>
      <c r="H67" s="285"/>
      <c r="I67" s="285"/>
      <c r="J67" s="286"/>
    </row>
    <row r="68" spans="1:10" ht="20.25" customHeight="1" hidden="1">
      <c r="A68" s="828" t="s">
        <v>757</v>
      </c>
      <c r="B68" s="141">
        <v>20</v>
      </c>
      <c r="C68" s="50">
        <v>3</v>
      </c>
      <c r="D68" s="50">
        <v>2</v>
      </c>
      <c r="E68" s="51">
        <v>7950000</v>
      </c>
      <c r="F68" s="49"/>
      <c r="G68" s="281" t="e">
        <f>SUM(G69)</f>
        <v>#REF!</v>
      </c>
      <c r="H68" s="285"/>
      <c r="I68" s="285"/>
      <c r="J68" s="286"/>
    </row>
    <row r="69" spans="1:10" ht="27.75" customHeight="1" hidden="1">
      <c r="A69" s="835" t="s">
        <v>852</v>
      </c>
      <c r="B69" s="141">
        <v>20</v>
      </c>
      <c r="C69" s="50">
        <v>3</v>
      </c>
      <c r="D69" s="50">
        <v>2</v>
      </c>
      <c r="E69" s="51">
        <v>7950000</v>
      </c>
      <c r="F69" s="49">
        <v>500</v>
      </c>
      <c r="G69" s="281" t="e">
        <f>SUM('Аналитич.табл.'!#REF!)</f>
        <v>#REF!</v>
      </c>
      <c r="H69" s="285"/>
      <c r="I69" s="285"/>
      <c r="J69" s="286"/>
    </row>
    <row r="70" spans="1:10" ht="37.5" customHeight="1">
      <c r="A70" s="827" t="s">
        <v>847</v>
      </c>
      <c r="B70" s="140">
        <v>20</v>
      </c>
      <c r="C70" s="47">
        <v>3</v>
      </c>
      <c r="D70" s="47">
        <v>9</v>
      </c>
      <c r="E70" s="48"/>
      <c r="F70" s="46"/>
      <c r="G70" s="279">
        <f>SUM(G71+G73)</f>
        <v>7449.3</v>
      </c>
      <c r="H70" s="279">
        <f>SUM(H71+H73)</f>
        <v>7449.3</v>
      </c>
      <c r="I70" s="279">
        <f>SUM(I71+I73)</f>
        <v>0</v>
      </c>
      <c r="J70" s="280">
        <f>SUM(J71+J73)</f>
        <v>0</v>
      </c>
    </row>
    <row r="71" spans="1:10" s="75" customFormat="1" ht="39" customHeight="1">
      <c r="A71" s="827" t="s">
        <v>857</v>
      </c>
      <c r="B71" s="140">
        <v>20</v>
      </c>
      <c r="C71" s="47">
        <v>3</v>
      </c>
      <c r="D71" s="47">
        <v>9</v>
      </c>
      <c r="E71" s="48">
        <v>2180100</v>
      </c>
      <c r="F71" s="46"/>
      <c r="G71" s="279">
        <f>SUM(G72)</f>
        <v>1625.8</v>
      </c>
      <c r="H71" s="279">
        <f>SUM(H72)</f>
        <v>1625.8</v>
      </c>
      <c r="I71" s="279">
        <f>SUM(I72)</f>
        <v>0</v>
      </c>
      <c r="J71" s="280">
        <f>SUM(J72)</f>
        <v>0</v>
      </c>
    </row>
    <row r="72" spans="1:10" ht="41.25" customHeight="1">
      <c r="A72" s="828" t="s">
        <v>858</v>
      </c>
      <c r="B72" s="141">
        <v>20</v>
      </c>
      <c r="C72" s="50">
        <v>3</v>
      </c>
      <c r="D72" s="50">
        <v>9</v>
      </c>
      <c r="E72" s="51">
        <v>2180100</v>
      </c>
      <c r="F72" s="49">
        <v>14</v>
      </c>
      <c r="G72" s="281">
        <f>SUM(H72:J72)</f>
        <v>1625.8</v>
      </c>
      <c r="H72" s="283">
        <f>SUM('Аналитич.табл.'!T54)</f>
        <v>1625.8</v>
      </c>
      <c r="I72" s="283">
        <f>SUM('Аналитич.табл.'!U54)</f>
        <v>0</v>
      </c>
      <c r="J72" s="284">
        <f>SUM('Аналитич.табл.'!V54)</f>
        <v>0</v>
      </c>
    </row>
    <row r="73" spans="1:10" s="75" customFormat="1" ht="25.5" customHeight="1">
      <c r="A73" s="827" t="s">
        <v>825</v>
      </c>
      <c r="B73" s="140">
        <v>20</v>
      </c>
      <c r="C73" s="47">
        <v>3</v>
      </c>
      <c r="D73" s="47">
        <v>9</v>
      </c>
      <c r="E73" s="48">
        <v>3020000</v>
      </c>
      <c r="F73" s="46"/>
      <c r="G73" s="279">
        <f>SUM(G74)</f>
        <v>5823.5</v>
      </c>
      <c r="H73" s="279">
        <f>SUM(H74)</f>
        <v>5823.5</v>
      </c>
      <c r="I73" s="279">
        <f>SUM(I74)</f>
        <v>0</v>
      </c>
      <c r="J73" s="280">
        <f>SUM(J74)</f>
        <v>0</v>
      </c>
    </row>
    <row r="74" spans="1:10" ht="21.75" customHeight="1">
      <c r="A74" s="828" t="s">
        <v>125</v>
      </c>
      <c r="B74" s="141">
        <v>20</v>
      </c>
      <c r="C74" s="50">
        <v>3</v>
      </c>
      <c r="D74" s="50">
        <v>9</v>
      </c>
      <c r="E74" s="51">
        <v>3029900</v>
      </c>
      <c r="F74" s="49">
        <v>1</v>
      </c>
      <c r="G74" s="281">
        <f>SUM(H74:J74)</f>
        <v>5823.5</v>
      </c>
      <c r="H74" s="283">
        <f>SUM('Аналитич.табл.'!T55)</f>
        <v>5823.5</v>
      </c>
      <c r="I74" s="283">
        <f>SUM('Аналитич.табл.'!U55)</f>
        <v>0</v>
      </c>
      <c r="J74" s="284">
        <f>SUM('Аналитич.табл.'!V55)</f>
        <v>0</v>
      </c>
    </row>
    <row r="75" spans="1:10" ht="18" customHeight="1" thickBot="1">
      <c r="A75" s="321"/>
      <c r="B75" s="313"/>
      <c r="C75" s="314"/>
      <c r="D75" s="314"/>
      <c r="E75" s="315"/>
      <c r="F75" s="313"/>
      <c r="G75" s="316"/>
      <c r="H75" s="317"/>
      <c r="I75" s="317"/>
      <c r="J75" s="317"/>
    </row>
    <row r="76" spans="1:10" ht="18" customHeight="1">
      <c r="A76" s="1155" t="s">
        <v>736</v>
      </c>
      <c r="B76" s="1151" t="s">
        <v>711</v>
      </c>
      <c r="C76" s="1152"/>
      <c r="D76" s="1152"/>
      <c r="E76" s="1152"/>
      <c r="F76" s="1153"/>
      <c r="G76" s="1083" t="s">
        <v>570</v>
      </c>
      <c r="H76" s="1083" t="s">
        <v>371</v>
      </c>
      <c r="I76" s="1083"/>
      <c r="J76" s="1084"/>
    </row>
    <row r="77" spans="1:10" ht="106.5" customHeight="1" thickBot="1">
      <c r="A77" s="1156"/>
      <c r="B77" s="318" t="s">
        <v>567</v>
      </c>
      <c r="C77" s="318" t="s">
        <v>368</v>
      </c>
      <c r="D77" s="318" t="s">
        <v>369</v>
      </c>
      <c r="E77" s="318" t="s">
        <v>568</v>
      </c>
      <c r="F77" s="318" t="s">
        <v>569</v>
      </c>
      <c r="G77" s="1154"/>
      <c r="H77" s="319" t="s">
        <v>715</v>
      </c>
      <c r="I77" s="319" t="s">
        <v>719</v>
      </c>
      <c r="J77" s="320" t="s">
        <v>720</v>
      </c>
    </row>
    <row r="78" spans="1:10" ht="18" customHeight="1" thickBot="1">
      <c r="A78" s="73">
        <v>1</v>
      </c>
      <c r="B78" s="74">
        <v>2</v>
      </c>
      <c r="C78" s="74">
        <v>3</v>
      </c>
      <c r="D78" s="74">
        <v>4</v>
      </c>
      <c r="E78" s="74">
        <v>5</v>
      </c>
      <c r="F78" s="74">
        <v>6</v>
      </c>
      <c r="G78" s="74">
        <v>7</v>
      </c>
      <c r="H78" s="86">
        <v>8</v>
      </c>
      <c r="I78" s="86">
        <v>9</v>
      </c>
      <c r="J78" s="87">
        <v>10</v>
      </c>
    </row>
    <row r="79" spans="1:10" ht="18" customHeight="1">
      <c r="A79" s="827" t="s">
        <v>751</v>
      </c>
      <c r="B79" s="140">
        <v>20</v>
      </c>
      <c r="C79" s="47">
        <v>4</v>
      </c>
      <c r="D79" s="47"/>
      <c r="E79" s="48"/>
      <c r="F79" s="46"/>
      <c r="G79" s="279">
        <f>SUM(G83+G86+G89+G93+G80)</f>
        <v>47267.5</v>
      </c>
      <c r="H79" s="279">
        <f>SUM(H83+H86+H89+H93+H80)</f>
        <v>45873.100000000006</v>
      </c>
      <c r="I79" s="279">
        <f>SUM(I83+I86+I89+I93+I80)</f>
        <v>1303.1999999999998</v>
      </c>
      <c r="J79" s="307">
        <f>SUM(J83+J86+J89+J93)</f>
        <v>91.2</v>
      </c>
    </row>
    <row r="80" spans="1:10" ht="18" customHeight="1">
      <c r="A80" s="836" t="s">
        <v>35</v>
      </c>
      <c r="B80" s="140">
        <v>20</v>
      </c>
      <c r="C80" s="47">
        <v>4</v>
      </c>
      <c r="D80" s="47">
        <v>1</v>
      </c>
      <c r="E80" s="48"/>
      <c r="F80" s="46"/>
      <c r="G80" s="279">
        <f>SUM(H80:J80)</f>
        <v>933.1999999999999</v>
      </c>
      <c r="H80" s="279">
        <f>SUM(H81)</f>
        <v>0</v>
      </c>
      <c r="I80" s="279">
        <f>SUM(I81+I82)</f>
        <v>933.1999999999999</v>
      </c>
      <c r="J80" s="296">
        <f>SUM(J81)</f>
        <v>0</v>
      </c>
    </row>
    <row r="81" spans="1:10" ht="34.5" customHeight="1">
      <c r="A81" s="828" t="s">
        <v>691</v>
      </c>
      <c r="B81" s="141">
        <v>20</v>
      </c>
      <c r="C81" s="50">
        <v>4</v>
      </c>
      <c r="D81" s="50">
        <v>1</v>
      </c>
      <c r="E81" s="51">
        <v>5100301</v>
      </c>
      <c r="F81" s="49">
        <v>1</v>
      </c>
      <c r="G81" s="281">
        <f>SUM(H81:J81)</f>
        <v>161.9</v>
      </c>
      <c r="H81" s="279"/>
      <c r="I81" s="281">
        <v>161.9</v>
      </c>
      <c r="J81" s="302"/>
    </row>
    <row r="82" spans="1:10" ht="34.5" customHeight="1">
      <c r="A82" s="828" t="s">
        <v>692</v>
      </c>
      <c r="B82" s="141">
        <v>20</v>
      </c>
      <c r="C82" s="50">
        <v>4</v>
      </c>
      <c r="D82" s="50">
        <v>1</v>
      </c>
      <c r="E82" s="51">
        <v>5224500</v>
      </c>
      <c r="F82" s="49">
        <v>1</v>
      </c>
      <c r="G82" s="281">
        <f>SUM(H82:J82)</f>
        <v>771.3</v>
      </c>
      <c r="H82" s="279"/>
      <c r="I82" s="281">
        <f>SUM('Аналитич.табл.'!U60+'Аналитич.табл.'!U64+'Аналитич.табл.'!U65)-I81</f>
        <v>771.3</v>
      </c>
      <c r="J82" s="280"/>
    </row>
    <row r="83" spans="1:10" ht="18" customHeight="1">
      <c r="A83" s="837" t="s">
        <v>253</v>
      </c>
      <c r="B83" s="140">
        <v>20</v>
      </c>
      <c r="C83" s="47">
        <v>4</v>
      </c>
      <c r="D83" s="47">
        <v>5</v>
      </c>
      <c r="E83" s="48"/>
      <c r="F83" s="46"/>
      <c r="G83" s="279">
        <f>SUM(G84)</f>
        <v>370</v>
      </c>
      <c r="H83" s="279">
        <f aca="true" t="shared" si="5" ref="H83:J84">SUM(H84)</f>
        <v>0</v>
      </c>
      <c r="I83" s="279">
        <f t="shared" si="5"/>
        <v>370</v>
      </c>
      <c r="J83" s="280">
        <f t="shared" si="5"/>
        <v>0</v>
      </c>
    </row>
    <row r="84" spans="1:10" ht="18" customHeight="1">
      <c r="A84" s="828" t="s">
        <v>861</v>
      </c>
      <c r="B84" s="141">
        <v>20</v>
      </c>
      <c r="C84" s="50">
        <v>4</v>
      </c>
      <c r="D84" s="50">
        <v>5</v>
      </c>
      <c r="E84" s="51">
        <v>5220000</v>
      </c>
      <c r="F84" s="46"/>
      <c r="G84" s="281">
        <f>SUM(G85)</f>
        <v>370</v>
      </c>
      <c r="H84" s="281">
        <f t="shared" si="5"/>
        <v>0</v>
      </c>
      <c r="I84" s="281">
        <f t="shared" si="5"/>
        <v>370</v>
      </c>
      <c r="J84" s="282">
        <f t="shared" si="5"/>
        <v>0</v>
      </c>
    </row>
    <row r="85" spans="1:10" ht="18" customHeight="1">
      <c r="A85" s="828" t="s">
        <v>202</v>
      </c>
      <c r="B85" s="141">
        <v>20</v>
      </c>
      <c r="C85" s="50">
        <v>4</v>
      </c>
      <c r="D85" s="50">
        <v>5</v>
      </c>
      <c r="E85" s="51">
        <v>5223600</v>
      </c>
      <c r="F85" s="49">
        <v>342</v>
      </c>
      <c r="G85" s="281">
        <f>SUM(H85:J85)</f>
        <v>370</v>
      </c>
      <c r="H85" s="283">
        <f>SUM('Аналитич.табл.'!T72)</f>
        <v>0</v>
      </c>
      <c r="I85" s="283">
        <f>SUM('Аналитич.табл.'!U72)</f>
        <v>370</v>
      </c>
      <c r="J85" s="284">
        <f>SUM('Аналитич.табл.'!V72)</f>
        <v>0</v>
      </c>
    </row>
    <row r="86" spans="1:10" s="75" customFormat="1" ht="18" customHeight="1">
      <c r="A86" s="827" t="s">
        <v>643</v>
      </c>
      <c r="B86" s="140">
        <v>20</v>
      </c>
      <c r="C86" s="47">
        <v>4</v>
      </c>
      <c r="D86" s="47">
        <v>8</v>
      </c>
      <c r="E86" s="48"/>
      <c r="F86" s="46"/>
      <c r="G86" s="279">
        <f>SUM(G87)</f>
        <v>1200</v>
      </c>
      <c r="H86" s="279">
        <f aca="true" t="shared" si="6" ref="H86:J87">SUM(H87)</f>
        <v>1200</v>
      </c>
      <c r="I86" s="279">
        <f t="shared" si="6"/>
        <v>0</v>
      </c>
      <c r="J86" s="280">
        <f t="shared" si="6"/>
        <v>0</v>
      </c>
    </row>
    <row r="87" spans="1:10" ht="18" customHeight="1">
      <c r="A87" s="828" t="s">
        <v>859</v>
      </c>
      <c r="B87" s="141">
        <v>20</v>
      </c>
      <c r="C87" s="50">
        <v>4</v>
      </c>
      <c r="D87" s="50">
        <v>8</v>
      </c>
      <c r="E87" s="51">
        <v>3030000</v>
      </c>
      <c r="F87" s="49"/>
      <c r="G87" s="281">
        <f>SUM(G88)</f>
        <v>1200</v>
      </c>
      <c r="H87" s="281">
        <f>SUM(H88)</f>
        <v>1200</v>
      </c>
      <c r="I87" s="281">
        <f t="shared" si="6"/>
        <v>0</v>
      </c>
      <c r="J87" s="282">
        <f t="shared" si="6"/>
        <v>0</v>
      </c>
    </row>
    <row r="88" spans="1:10" ht="18" customHeight="1">
      <c r="A88" s="828" t="s">
        <v>860</v>
      </c>
      <c r="B88" s="141">
        <v>20</v>
      </c>
      <c r="C88" s="50">
        <v>4</v>
      </c>
      <c r="D88" s="50">
        <v>8</v>
      </c>
      <c r="E88" s="51">
        <v>3030200</v>
      </c>
      <c r="F88" s="49">
        <v>6</v>
      </c>
      <c r="G88" s="281">
        <f>SUM(H88:J88)</f>
        <v>1200</v>
      </c>
      <c r="H88" s="283">
        <f>SUM('Аналитич.табл.'!T74)</f>
        <v>1200</v>
      </c>
      <c r="I88" s="285"/>
      <c r="J88" s="286"/>
    </row>
    <row r="89" spans="1:10" s="75" customFormat="1" ht="18" customHeight="1">
      <c r="A89" s="827" t="s">
        <v>826</v>
      </c>
      <c r="B89" s="140">
        <v>20</v>
      </c>
      <c r="C89" s="47">
        <v>4</v>
      </c>
      <c r="D89" s="47">
        <v>10</v>
      </c>
      <c r="E89" s="48"/>
      <c r="F89" s="46"/>
      <c r="G89" s="279">
        <f aca="true" t="shared" si="7" ref="G89:J90">SUM(G90)</f>
        <v>16525.2</v>
      </c>
      <c r="H89" s="279">
        <f t="shared" si="7"/>
        <v>16525.2</v>
      </c>
      <c r="I89" s="279">
        <f t="shared" si="7"/>
        <v>0</v>
      </c>
      <c r="J89" s="280">
        <f t="shared" si="7"/>
        <v>0</v>
      </c>
    </row>
    <row r="90" spans="1:10" ht="18" customHeight="1">
      <c r="A90" s="828" t="s">
        <v>827</v>
      </c>
      <c r="B90" s="141">
        <v>20</v>
      </c>
      <c r="C90" s="50">
        <v>4</v>
      </c>
      <c r="D90" s="50">
        <v>10</v>
      </c>
      <c r="E90" s="51">
        <v>3300000</v>
      </c>
      <c r="F90" s="49"/>
      <c r="G90" s="281">
        <f>SUM(G91+G92)</f>
        <v>16525.2</v>
      </c>
      <c r="H90" s="281">
        <f>SUM(H91+H92)</f>
        <v>16525.2</v>
      </c>
      <c r="I90" s="281">
        <f t="shared" si="7"/>
        <v>0</v>
      </c>
      <c r="J90" s="282">
        <f t="shared" si="7"/>
        <v>0</v>
      </c>
    </row>
    <row r="91" spans="1:10" ht="18" customHeight="1">
      <c r="A91" s="828" t="s">
        <v>125</v>
      </c>
      <c r="B91" s="141">
        <v>20</v>
      </c>
      <c r="C91" s="50">
        <v>4</v>
      </c>
      <c r="D91" s="50">
        <v>10</v>
      </c>
      <c r="E91" s="51">
        <v>3309900</v>
      </c>
      <c r="F91" s="49">
        <v>1</v>
      </c>
      <c r="G91" s="281">
        <f aca="true" t="shared" si="8" ref="G91:G99">SUM(H91:J91)</f>
        <v>12404</v>
      </c>
      <c r="H91" s="283">
        <f>SUM('Аналитич.табл.'!T76)</f>
        <v>12404</v>
      </c>
      <c r="I91" s="283">
        <f>SUM('Аналитич.табл.'!U76)</f>
        <v>0</v>
      </c>
      <c r="J91" s="284">
        <f>SUM('Аналитич.табл.'!V76)</f>
        <v>0</v>
      </c>
    </row>
    <row r="92" spans="1:10" ht="23.25" customHeight="1">
      <c r="A92" s="831" t="s">
        <v>29</v>
      </c>
      <c r="B92" s="141">
        <v>20</v>
      </c>
      <c r="C92" s="50">
        <v>4</v>
      </c>
      <c r="D92" s="50">
        <v>10</v>
      </c>
      <c r="E92" s="51">
        <v>3030200</v>
      </c>
      <c r="F92" s="49">
        <v>500</v>
      </c>
      <c r="G92" s="281">
        <f t="shared" si="8"/>
        <v>4121.2</v>
      </c>
      <c r="H92" s="283">
        <f>SUM('Аналитич.табл.'!T79)</f>
        <v>4121.2</v>
      </c>
      <c r="I92" s="283"/>
      <c r="J92" s="284"/>
    </row>
    <row r="93" spans="1:10" s="78" customFormat="1" ht="18" customHeight="1">
      <c r="A93" s="827" t="s">
        <v>645</v>
      </c>
      <c r="B93" s="140">
        <v>20</v>
      </c>
      <c r="C93" s="47">
        <v>4</v>
      </c>
      <c r="D93" s="47">
        <v>12</v>
      </c>
      <c r="E93" s="48"/>
      <c r="F93" s="46"/>
      <c r="G93" s="279">
        <f>SUM(H93:J93)</f>
        <v>28239.100000000002</v>
      </c>
      <c r="H93" s="289">
        <f>SUM(H94+H98+H96)</f>
        <v>28147.9</v>
      </c>
      <c r="I93" s="289">
        <f>SUM(I94)</f>
        <v>0</v>
      </c>
      <c r="J93" s="290">
        <f>SUM(J94)</f>
        <v>91.2</v>
      </c>
    </row>
    <row r="94" spans="1:10" s="76" customFormat="1" ht="21.75" customHeight="1">
      <c r="A94" s="829" t="s">
        <v>770</v>
      </c>
      <c r="B94" s="141">
        <v>20</v>
      </c>
      <c r="C94" s="50">
        <v>4</v>
      </c>
      <c r="D94" s="50">
        <v>12</v>
      </c>
      <c r="E94" s="51">
        <v>929900</v>
      </c>
      <c r="F94" s="49"/>
      <c r="G94" s="281">
        <f t="shared" si="8"/>
        <v>19976.100000000002</v>
      </c>
      <c r="H94" s="283">
        <f>SUM(H95)</f>
        <v>19884.9</v>
      </c>
      <c r="I94" s="283">
        <f>SUM(I95)</f>
        <v>0</v>
      </c>
      <c r="J94" s="284">
        <f>SUM(J95)</f>
        <v>91.2</v>
      </c>
    </row>
    <row r="95" spans="1:10" s="76" customFormat="1" ht="19.5" customHeight="1">
      <c r="A95" s="828" t="s">
        <v>125</v>
      </c>
      <c r="B95" s="141">
        <v>20</v>
      </c>
      <c r="C95" s="50">
        <v>4</v>
      </c>
      <c r="D95" s="50">
        <v>12</v>
      </c>
      <c r="E95" s="51">
        <v>929900</v>
      </c>
      <c r="F95" s="49">
        <v>1</v>
      </c>
      <c r="G95" s="281">
        <f t="shared" si="8"/>
        <v>19976.100000000002</v>
      </c>
      <c r="H95" s="283">
        <f>SUM('Аналитич.табл.'!T84)</f>
        <v>19884.9</v>
      </c>
      <c r="I95" s="283">
        <f>SUM('Аналитич.табл.'!U84)</f>
        <v>0</v>
      </c>
      <c r="J95" s="284">
        <f>SUM('Аналитич.табл.'!V84)</f>
        <v>91.2</v>
      </c>
    </row>
    <row r="96" spans="1:10" s="76" customFormat="1" ht="19.5" customHeight="1">
      <c r="A96" s="828" t="s">
        <v>289</v>
      </c>
      <c r="B96" s="141">
        <v>20</v>
      </c>
      <c r="C96" s="50">
        <v>4</v>
      </c>
      <c r="D96" s="50">
        <v>12</v>
      </c>
      <c r="E96" s="51">
        <v>3380000</v>
      </c>
      <c r="F96" s="49"/>
      <c r="G96" s="281">
        <f t="shared" si="8"/>
        <v>6763</v>
      </c>
      <c r="H96" s="283">
        <f>SUM(H97)</f>
        <v>6763</v>
      </c>
      <c r="I96" s="283"/>
      <c r="J96" s="284"/>
    </row>
    <row r="97" spans="1:10" s="76" customFormat="1" ht="20.25" customHeight="1">
      <c r="A97" s="828" t="s">
        <v>835</v>
      </c>
      <c r="B97" s="141">
        <v>20</v>
      </c>
      <c r="C97" s="50">
        <v>4</v>
      </c>
      <c r="D97" s="50">
        <v>12</v>
      </c>
      <c r="E97" s="51">
        <v>3380000</v>
      </c>
      <c r="F97" s="49">
        <v>500</v>
      </c>
      <c r="G97" s="281">
        <f t="shared" si="8"/>
        <v>6763</v>
      </c>
      <c r="H97" s="283">
        <f>SUM('Аналитич.табл.'!T86)</f>
        <v>6763</v>
      </c>
      <c r="I97" s="283"/>
      <c r="J97" s="284"/>
    </row>
    <row r="98" spans="1:10" s="76" customFormat="1" ht="20.25" customHeight="1">
      <c r="A98" s="828" t="s">
        <v>757</v>
      </c>
      <c r="B98" s="141">
        <v>20</v>
      </c>
      <c r="C98" s="50">
        <v>4</v>
      </c>
      <c r="D98" s="50">
        <v>12</v>
      </c>
      <c r="E98" s="51">
        <v>7950000</v>
      </c>
      <c r="F98" s="49"/>
      <c r="G98" s="281">
        <f t="shared" si="8"/>
        <v>1500</v>
      </c>
      <c r="H98" s="283">
        <f>SUM(H99)</f>
        <v>1500</v>
      </c>
      <c r="I98" s="283"/>
      <c r="J98" s="284"/>
    </row>
    <row r="99" spans="1:10" s="76" customFormat="1" ht="33" customHeight="1">
      <c r="A99" s="823" t="s">
        <v>897</v>
      </c>
      <c r="B99" s="141">
        <v>20</v>
      </c>
      <c r="C99" s="50">
        <v>4</v>
      </c>
      <c r="D99" s="50">
        <v>12</v>
      </c>
      <c r="E99" s="51">
        <v>7950000</v>
      </c>
      <c r="F99" s="49">
        <v>500</v>
      </c>
      <c r="G99" s="281">
        <f t="shared" si="8"/>
        <v>1500</v>
      </c>
      <c r="H99" s="283">
        <f>SUM('Аналитич.табл.'!T87)</f>
        <v>1500</v>
      </c>
      <c r="I99" s="283">
        <f>SUM('Аналитич.табл.'!U87)</f>
        <v>0</v>
      </c>
      <c r="J99" s="284">
        <f>SUM('Аналитич.табл.'!V87)</f>
        <v>0</v>
      </c>
    </row>
    <row r="100" spans="1:10" s="75" customFormat="1" ht="20.25" customHeight="1">
      <c r="A100" s="827" t="s">
        <v>752</v>
      </c>
      <c r="B100" s="140">
        <v>20</v>
      </c>
      <c r="C100" s="47">
        <v>5</v>
      </c>
      <c r="D100" s="47"/>
      <c r="E100" s="48"/>
      <c r="F100" s="46"/>
      <c r="G100" s="279">
        <f>SUM(G101+G116+G132)</f>
        <v>281457.1</v>
      </c>
      <c r="H100" s="279">
        <f>SUM(H101+H116+H132)</f>
        <v>104477.8</v>
      </c>
      <c r="I100" s="279">
        <f>SUM(I101+I116+I132)</f>
        <v>174584.9</v>
      </c>
      <c r="J100" s="280">
        <f>SUM(J101+J116+J132)</f>
        <v>2394.4</v>
      </c>
    </row>
    <row r="101" spans="1:10" s="75" customFormat="1" ht="19.5" customHeight="1">
      <c r="A101" s="832" t="s">
        <v>647</v>
      </c>
      <c r="B101" s="140">
        <v>20</v>
      </c>
      <c r="C101" s="47">
        <v>5</v>
      </c>
      <c r="D101" s="47">
        <v>1</v>
      </c>
      <c r="E101" s="48"/>
      <c r="F101" s="46"/>
      <c r="G101" s="279">
        <f>SUM(G103+G107+G102+G114+G109)</f>
        <v>89903.8</v>
      </c>
      <c r="H101" s="279">
        <f>SUM(H103+H107+H102+H114+H109)</f>
        <v>25021.699999999997</v>
      </c>
      <c r="I101" s="279">
        <f>SUM(I103+I107+I102+I114+I109)</f>
        <v>62487.7</v>
      </c>
      <c r="J101" s="279">
        <f>SUM(J103+J107+J102+J114+J109)</f>
        <v>2394.4</v>
      </c>
    </row>
    <row r="102" spans="1:10" s="75" customFormat="1" ht="19.5" customHeight="1">
      <c r="A102" s="829" t="s">
        <v>895</v>
      </c>
      <c r="B102" s="141">
        <v>20</v>
      </c>
      <c r="C102" s="50">
        <v>5</v>
      </c>
      <c r="D102" s="50">
        <v>1</v>
      </c>
      <c r="E102" s="51">
        <v>1020102</v>
      </c>
      <c r="F102" s="49">
        <v>3</v>
      </c>
      <c r="G102" s="281">
        <f>SUM(H102:J102)</f>
        <v>2394.4</v>
      </c>
      <c r="H102" s="281"/>
      <c r="I102" s="281">
        <f>SUM('Аналитич.табл.'!U100)</f>
        <v>0</v>
      </c>
      <c r="J102" s="282">
        <f>SUM('Аналитич.табл.'!V100)</f>
        <v>2394.4</v>
      </c>
    </row>
    <row r="103" spans="1:10" s="78" customFormat="1" ht="19.5" customHeight="1">
      <c r="A103" s="828" t="s">
        <v>845</v>
      </c>
      <c r="B103" s="141">
        <v>20</v>
      </c>
      <c r="C103" s="50">
        <v>5</v>
      </c>
      <c r="D103" s="50">
        <v>1</v>
      </c>
      <c r="E103" s="51">
        <v>5220000</v>
      </c>
      <c r="F103" s="49"/>
      <c r="G103" s="281">
        <f>SUM(G104)</f>
        <v>15964.099999999999</v>
      </c>
      <c r="H103" s="281">
        <f>SUM(H104)</f>
        <v>0</v>
      </c>
      <c r="I103" s="281">
        <f>SUM(I104)</f>
        <v>15964.099999999999</v>
      </c>
      <c r="J103" s="282">
        <f>SUM(J104)</f>
        <v>0</v>
      </c>
    </row>
    <row r="104" spans="1:10" s="78" customFormat="1" ht="20.25" customHeight="1">
      <c r="A104" s="835" t="s">
        <v>174</v>
      </c>
      <c r="B104" s="141">
        <v>20</v>
      </c>
      <c r="C104" s="50">
        <v>5</v>
      </c>
      <c r="D104" s="50">
        <v>1</v>
      </c>
      <c r="E104" s="51">
        <v>5220000</v>
      </c>
      <c r="F104" s="49"/>
      <c r="G104" s="281">
        <f>SUM(G105+G106)</f>
        <v>15964.099999999999</v>
      </c>
      <c r="H104" s="281">
        <f>SUM(H105:H106)</f>
        <v>0</v>
      </c>
      <c r="I104" s="281">
        <f>SUM(I105:I106)</f>
        <v>15964.099999999999</v>
      </c>
      <c r="J104" s="282"/>
    </row>
    <row r="105" spans="1:10" s="78" customFormat="1" ht="30.75" customHeight="1">
      <c r="A105" s="838" t="s">
        <v>878</v>
      </c>
      <c r="B105" s="141">
        <v>20</v>
      </c>
      <c r="C105" s="50">
        <v>5</v>
      </c>
      <c r="D105" s="50">
        <v>1</v>
      </c>
      <c r="E105" s="51">
        <v>5222701</v>
      </c>
      <c r="F105" s="49">
        <v>3</v>
      </c>
      <c r="G105" s="281">
        <f>SUM(H105:J105)</f>
        <v>4132.3</v>
      </c>
      <c r="H105" s="283">
        <f>SUM('Аналитич.табл.'!T102)</f>
        <v>0</v>
      </c>
      <c r="I105" s="283">
        <f>SUM('Аналитич.табл.'!U102)</f>
        <v>4132.3</v>
      </c>
      <c r="J105" s="284">
        <f>SUM('Аналитич.табл.'!V102)</f>
        <v>0</v>
      </c>
    </row>
    <row r="106" spans="1:10" s="76" customFormat="1" ht="32.25" customHeight="1">
      <c r="A106" s="838" t="s">
        <v>876</v>
      </c>
      <c r="B106" s="141">
        <v>20</v>
      </c>
      <c r="C106" s="50">
        <v>5</v>
      </c>
      <c r="D106" s="50">
        <v>1</v>
      </c>
      <c r="E106" s="51">
        <v>5222705</v>
      </c>
      <c r="F106" s="49">
        <v>3</v>
      </c>
      <c r="G106" s="281">
        <f>SUM(H106:J106)</f>
        <v>11831.8</v>
      </c>
      <c r="H106" s="283">
        <f>SUM('Аналитич.табл.'!T103)</f>
        <v>0</v>
      </c>
      <c r="I106" s="283">
        <f>SUM('Аналитич.табл.'!U103)</f>
        <v>11831.8</v>
      </c>
      <c r="J106" s="284">
        <f>SUM('Аналитич.табл.'!V103)</f>
        <v>0</v>
      </c>
    </row>
    <row r="107" spans="1:10" s="75" customFormat="1" ht="18" customHeight="1">
      <c r="A107" s="829" t="s">
        <v>753</v>
      </c>
      <c r="B107" s="141">
        <v>20</v>
      </c>
      <c r="C107" s="50">
        <v>5</v>
      </c>
      <c r="D107" s="50">
        <v>1</v>
      </c>
      <c r="E107" s="51">
        <v>0</v>
      </c>
      <c r="F107" s="49"/>
      <c r="G107" s="281">
        <f>SUM(G108)</f>
        <v>14478</v>
      </c>
      <c r="H107" s="281">
        <f>SUM(H108)</f>
        <v>14478</v>
      </c>
      <c r="I107" s="281">
        <v>0</v>
      </c>
      <c r="J107" s="282">
        <v>0</v>
      </c>
    </row>
    <row r="108" spans="1:10" ht="49.5" customHeight="1">
      <c r="A108" s="839" t="s">
        <v>874</v>
      </c>
      <c r="B108" s="142">
        <v>20</v>
      </c>
      <c r="C108" s="125">
        <v>5</v>
      </c>
      <c r="D108" s="125">
        <v>1</v>
      </c>
      <c r="E108" s="151">
        <v>3500100</v>
      </c>
      <c r="F108" s="124">
        <v>6</v>
      </c>
      <c r="G108" s="291">
        <f>SUM(H108:J108)</f>
        <v>14478</v>
      </c>
      <c r="H108" s="292">
        <f>SUM('Аналитич.табл.'!T99)</f>
        <v>14478</v>
      </c>
      <c r="I108" s="292">
        <f>SUM('Аналитич.табл.'!U99)</f>
        <v>0</v>
      </c>
      <c r="J108" s="293">
        <f>SUM('Аналитич.табл.'!V99)</f>
        <v>0</v>
      </c>
    </row>
    <row r="109" spans="1:10" ht="19.5" customHeight="1">
      <c r="A109" s="840" t="s">
        <v>84</v>
      </c>
      <c r="B109" s="141">
        <v>20</v>
      </c>
      <c r="C109" s="50">
        <v>5</v>
      </c>
      <c r="D109" s="50">
        <v>1</v>
      </c>
      <c r="E109" s="198" t="s">
        <v>56</v>
      </c>
      <c r="F109" s="276"/>
      <c r="G109" s="283">
        <f>SUM(G110+G112)</f>
        <v>53719.5</v>
      </c>
      <c r="H109" s="283">
        <f>SUM(H110+H112)</f>
        <v>7195.9</v>
      </c>
      <c r="I109" s="283">
        <f>SUM(I110+I112)</f>
        <v>46523.6</v>
      </c>
      <c r="J109" s="294"/>
    </row>
    <row r="110" spans="1:10" ht="38.25" customHeight="1">
      <c r="A110" s="840" t="s">
        <v>64</v>
      </c>
      <c r="B110" s="141">
        <v>20</v>
      </c>
      <c r="C110" s="50">
        <v>5</v>
      </c>
      <c r="D110" s="50">
        <v>1</v>
      </c>
      <c r="E110" s="198" t="s">
        <v>55</v>
      </c>
      <c r="F110" s="49">
        <v>6</v>
      </c>
      <c r="G110" s="281">
        <f>SUM(G111)</f>
        <v>16585</v>
      </c>
      <c r="H110" s="281">
        <f>SUM(H111)</f>
        <v>7195.9</v>
      </c>
      <c r="I110" s="281">
        <f>SUM(I111)</f>
        <v>9389.1</v>
      </c>
      <c r="J110" s="282">
        <f>SUM(J111)</f>
        <v>0</v>
      </c>
    </row>
    <row r="111" spans="1:10" ht="19.5" customHeight="1">
      <c r="A111" s="841" t="s">
        <v>780</v>
      </c>
      <c r="B111" s="142">
        <v>20</v>
      </c>
      <c r="C111" s="125">
        <v>5</v>
      </c>
      <c r="D111" s="125">
        <v>1</v>
      </c>
      <c r="E111" s="199" t="s">
        <v>55</v>
      </c>
      <c r="F111" s="124">
        <v>6</v>
      </c>
      <c r="G111" s="291">
        <f>SUM(H111:J111)</f>
        <v>16585</v>
      </c>
      <c r="H111" s="283">
        <f>SUM('Аналитич.табл.'!T91)</f>
        <v>7195.9</v>
      </c>
      <c r="I111" s="283">
        <f>SUM('Аналитич.табл.'!U91)</f>
        <v>9389.1</v>
      </c>
      <c r="J111" s="284">
        <f>SUM('Аналитич.табл.'!V91)</f>
        <v>0</v>
      </c>
    </row>
    <row r="112" spans="1:10" ht="36" customHeight="1">
      <c r="A112" s="842" t="s">
        <v>83</v>
      </c>
      <c r="B112" s="142">
        <v>20</v>
      </c>
      <c r="C112" s="125">
        <v>5</v>
      </c>
      <c r="D112" s="125">
        <v>1</v>
      </c>
      <c r="E112" s="199" t="s">
        <v>55</v>
      </c>
      <c r="F112" s="124">
        <v>6</v>
      </c>
      <c r="G112" s="291">
        <f>SUM(H112:J112)</f>
        <v>37134.5</v>
      </c>
      <c r="H112" s="283">
        <f>SUM('Аналитич.табл.'!T92)</f>
        <v>0</v>
      </c>
      <c r="I112" s="283">
        <f>SUM(I113)</f>
        <v>37134.5</v>
      </c>
      <c r="J112" s="284"/>
    </row>
    <row r="113" spans="1:10" ht="19.5" customHeight="1">
      <c r="A113" s="828" t="s">
        <v>780</v>
      </c>
      <c r="B113" s="142">
        <v>20</v>
      </c>
      <c r="C113" s="125">
        <v>5</v>
      </c>
      <c r="D113" s="125">
        <v>1</v>
      </c>
      <c r="E113" s="199" t="s">
        <v>55</v>
      </c>
      <c r="F113" s="124">
        <v>6</v>
      </c>
      <c r="G113" s="291">
        <f>SUM(H113:J113)</f>
        <v>37134.5</v>
      </c>
      <c r="H113" s="283">
        <f>SUM('Аналитич.табл.'!T92)</f>
        <v>0</v>
      </c>
      <c r="I113" s="283">
        <f>SUM('Аналитич.табл.'!U92)</f>
        <v>37134.5</v>
      </c>
      <c r="J113" s="284"/>
    </row>
    <row r="114" spans="1:10" ht="18" customHeight="1">
      <c r="A114" s="828" t="s">
        <v>757</v>
      </c>
      <c r="B114" s="141">
        <v>20</v>
      </c>
      <c r="C114" s="50">
        <v>5</v>
      </c>
      <c r="D114" s="50">
        <v>1</v>
      </c>
      <c r="E114" s="200">
        <v>7950000</v>
      </c>
      <c r="F114" s="49"/>
      <c r="G114" s="281">
        <f>SUM(G115)</f>
        <v>3347.8</v>
      </c>
      <c r="H114" s="281">
        <f>SUM(H115)</f>
        <v>3347.8</v>
      </c>
      <c r="I114" s="281">
        <f>SUM(I115)</f>
        <v>0</v>
      </c>
      <c r="J114" s="282">
        <f>SUM(J115)</f>
        <v>0</v>
      </c>
    </row>
    <row r="115" spans="1:10" ht="35.25" customHeight="1">
      <c r="A115" s="829" t="s">
        <v>121</v>
      </c>
      <c r="B115" s="141">
        <v>20</v>
      </c>
      <c r="C115" s="50">
        <v>5</v>
      </c>
      <c r="D115" s="50">
        <v>1</v>
      </c>
      <c r="E115" s="200">
        <v>7950000</v>
      </c>
      <c r="F115" s="49">
        <v>500</v>
      </c>
      <c r="G115" s="281">
        <f>SUM(H115:J115)</f>
        <v>3347.8</v>
      </c>
      <c r="H115" s="283">
        <f>SUM('Аналитич.табл.'!T90)</f>
        <v>3347.8</v>
      </c>
      <c r="I115" s="283">
        <f>SUM('Аналитич.табл.'!U90)</f>
        <v>0</v>
      </c>
      <c r="J115" s="284">
        <f>SUM('Аналитич.табл.'!V90)</f>
        <v>0</v>
      </c>
    </row>
    <row r="116" spans="1:10" s="75" customFormat="1" ht="18" customHeight="1">
      <c r="A116" s="827" t="s">
        <v>754</v>
      </c>
      <c r="B116" s="140">
        <v>20</v>
      </c>
      <c r="C116" s="47">
        <v>5</v>
      </c>
      <c r="D116" s="47">
        <v>2</v>
      </c>
      <c r="E116" s="48"/>
      <c r="F116" s="46"/>
      <c r="G116" s="279">
        <f>SUM(H116:J116)</f>
        <v>136073.2</v>
      </c>
      <c r="H116" s="279">
        <f>SUM(H118+H127+H122+H117)</f>
        <v>23976</v>
      </c>
      <c r="I116" s="279">
        <f>SUM(I118+I122)</f>
        <v>112097.2</v>
      </c>
      <c r="J116" s="280">
        <f>SUM(J118+J127)</f>
        <v>0</v>
      </c>
    </row>
    <row r="117" spans="1:10" s="75" customFormat="1" ht="18" customHeight="1">
      <c r="A117" s="829" t="s">
        <v>895</v>
      </c>
      <c r="B117" s="141">
        <v>20</v>
      </c>
      <c r="C117" s="50">
        <v>5</v>
      </c>
      <c r="D117" s="50">
        <v>2</v>
      </c>
      <c r="E117" s="51">
        <v>1020102</v>
      </c>
      <c r="F117" s="46"/>
      <c r="G117" s="281">
        <f>SUM(H117:J117)</f>
        <v>1594.8000000000002</v>
      </c>
      <c r="H117" s="281">
        <f>SUM('Аналитич.табл.'!T110)</f>
        <v>1594.8000000000002</v>
      </c>
      <c r="I117" s="279"/>
      <c r="J117" s="280"/>
    </row>
    <row r="118" spans="1:10" s="75" customFormat="1" ht="18" customHeight="1">
      <c r="A118" s="828" t="s">
        <v>755</v>
      </c>
      <c r="B118" s="141">
        <v>20</v>
      </c>
      <c r="C118" s="50">
        <v>5</v>
      </c>
      <c r="D118" s="50">
        <v>2</v>
      </c>
      <c r="E118" s="51">
        <v>3510000</v>
      </c>
      <c r="F118" s="49"/>
      <c r="G118" s="281">
        <f>SUM(G119:G120)+G121</f>
        <v>5831.9</v>
      </c>
      <c r="H118" s="281">
        <f>SUM(H119:H120)+H121</f>
        <v>5168</v>
      </c>
      <c r="I118" s="281">
        <f>SUM(I119:I120)</f>
        <v>663.9</v>
      </c>
      <c r="J118" s="282">
        <f>SUM(J119:J120)</f>
        <v>0</v>
      </c>
    </row>
    <row r="119" spans="1:10" ht="48" customHeight="1">
      <c r="A119" s="829" t="s">
        <v>122</v>
      </c>
      <c r="B119" s="141">
        <v>20</v>
      </c>
      <c r="C119" s="50">
        <v>5</v>
      </c>
      <c r="D119" s="50">
        <v>2</v>
      </c>
      <c r="E119" s="51">
        <v>3510400</v>
      </c>
      <c r="F119" s="49">
        <v>6</v>
      </c>
      <c r="G119" s="281">
        <f>SUM(H119:J119)</f>
        <v>4263.9</v>
      </c>
      <c r="H119" s="281">
        <f>SUM('Аналитич.табл.'!G107)</f>
        <v>3600</v>
      </c>
      <c r="I119" s="281">
        <f>SUM('Аналитич.табл.'!U107)</f>
        <v>663.9</v>
      </c>
      <c r="J119" s="282">
        <f>SUM('Аналитич.табл.'!I107)</f>
        <v>0</v>
      </c>
    </row>
    <row r="120" spans="1:10" ht="30.75" customHeight="1">
      <c r="A120" s="828" t="s">
        <v>123</v>
      </c>
      <c r="B120" s="141">
        <v>20</v>
      </c>
      <c r="C120" s="50">
        <v>5</v>
      </c>
      <c r="D120" s="50">
        <v>2</v>
      </c>
      <c r="E120" s="51">
        <v>3510500</v>
      </c>
      <c r="F120" s="49">
        <v>6</v>
      </c>
      <c r="G120" s="281">
        <f>SUM(H120:J120)</f>
        <v>228</v>
      </c>
      <c r="H120" s="283">
        <f>SUM('Аналитич.табл.'!T106)</f>
        <v>228</v>
      </c>
      <c r="I120" s="283">
        <f>SUM('Аналитич.табл.'!U105+'Аналитич.табл.'!U106)</f>
        <v>0</v>
      </c>
      <c r="J120" s="284">
        <f>SUM('Аналитич.табл.'!V105+'Аналитич.табл.'!V106)</f>
        <v>0</v>
      </c>
    </row>
    <row r="121" spans="1:10" ht="21" customHeight="1">
      <c r="A121" s="828" t="s">
        <v>79</v>
      </c>
      <c r="B121" s="141">
        <v>20</v>
      </c>
      <c r="C121" s="50">
        <v>5</v>
      </c>
      <c r="D121" s="50">
        <v>2</v>
      </c>
      <c r="E121" s="51">
        <v>3510500</v>
      </c>
      <c r="F121" s="49">
        <v>500</v>
      </c>
      <c r="G121" s="281">
        <f>SUM(H121:J121)</f>
        <v>1340</v>
      </c>
      <c r="H121" s="283">
        <f>SUM('Аналитич.табл.'!T111)</f>
        <v>1340</v>
      </c>
      <c r="I121" s="283"/>
      <c r="J121" s="284"/>
    </row>
    <row r="122" spans="1:10" s="75" customFormat="1" ht="18" customHeight="1">
      <c r="A122" s="828" t="s">
        <v>845</v>
      </c>
      <c r="B122" s="141">
        <v>20</v>
      </c>
      <c r="C122" s="50">
        <v>5</v>
      </c>
      <c r="D122" s="50">
        <v>2</v>
      </c>
      <c r="E122" s="51">
        <v>5220000</v>
      </c>
      <c r="F122" s="49"/>
      <c r="G122" s="283">
        <f>SUM(G123+G125)</f>
        <v>117071.5</v>
      </c>
      <c r="H122" s="283">
        <f>SUM(H123+H125)</f>
        <v>5638.200000000001</v>
      </c>
      <c r="I122" s="283">
        <f>SUM(I123+I125)</f>
        <v>111433.3</v>
      </c>
      <c r="J122" s="284">
        <f>SUM(J123:J125)</f>
        <v>0</v>
      </c>
    </row>
    <row r="123" spans="1:10" ht="23.25" customHeight="1">
      <c r="A123" s="828" t="s">
        <v>872</v>
      </c>
      <c r="B123" s="141">
        <v>20</v>
      </c>
      <c r="C123" s="50">
        <v>5</v>
      </c>
      <c r="D123" s="50">
        <v>2</v>
      </c>
      <c r="E123" s="51">
        <v>5222103</v>
      </c>
      <c r="F123" s="49">
        <v>3</v>
      </c>
      <c r="G123" s="283">
        <f>SUM(G124)</f>
        <v>65685.6</v>
      </c>
      <c r="H123" s="283">
        <f>SUM(H124)</f>
        <v>1111.1</v>
      </c>
      <c r="I123" s="283">
        <f>SUM(I124)</f>
        <v>64574.5</v>
      </c>
      <c r="J123" s="286"/>
    </row>
    <row r="124" spans="1:10" ht="18" customHeight="1">
      <c r="A124" s="829" t="s">
        <v>861</v>
      </c>
      <c r="B124" s="141">
        <v>20</v>
      </c>
      <c r="C124" s="50">
        <v>5</v>
      </c>
      <c r="D124" s="50">
        <v>2</v>
      </c>
      <c r="E124" s="51">
        <v>5222103</v>
      </c>
      <c r="F124" s="49">
        <v>3</v>
      </c>
      <c r="G124" s="281">
        <f>SUM(H124:J124)</f>
        <v>65685.6</v>
      </c>
      <c r="H124" s="283">
        <f>SUM('Аналитич.табл.'!T109)</f>
        <v>1111.1</v>
      </c>
      <c r="I124" s="283">
        <f>SUM('Аналитич.табл.'!U109)</f>
        <v>64574.5</v>
      </c>
      <c r="J124" s="286"/>
    </row>
    <row r="125" spans="1:10" ht="18" customHeight="1">
      <c r="A125" s="828" t="s">
        <v>873</v>
      </c>
      <c r="B125" s="141">
        <v>20</v>
      </c>
      <c r="C125" s="50">
        <v>5</v>
      </c>
      <c r="D125" s="50">
        <v>2</v>
      </c>
      <c r="E125" s="51">
        <v>5222706</v>
      </c>
      <c r="F125" s="49">
        <v>3</v>
      </c>
      <c r="G125" s="283">
        <f>SUM(G126)</f>
        <v>51385.9</v>
      </c>
      <c r="H125" s="283">
        <f>SUM(H126)</f>
        <v>4527.1</v>
      </c>
      <c r="I125" s="283">
        <f>SUM(I126)</f>
        <v>46858.8</v>
      </c>
      <c r="J125" s="286"/>
    </row>
    <row r="126" spans="1:10" ht="18" customHeight="1">
      <c r="A126" s="829" t="s">
        <v>861</v>
      </c>
      <c r="B126" s="141">
        <v>20</v>
      </c>
      <c r="C126" s="50">
        <v>5</v>
      </c>
      <c r="D126" s="50">
        <v>2</v>
      </c>
      <c r="E126" s="51">
        <v>5222706</v>
      </c>
      <c r="F126" s="49">
        <v>3</v>
      </c>
      <c r="G126" s="281">
        <f>SUM(H126:J126)</f>
        <v>51385.9</v>
      </c>
      <c r="H126" s="283">
        <f>SUM('Аналитич.табл.'!T108)</f>
        <v>4527.1</v>
      </c>
      <c r="I126" s="283">
        <f>SUM('Аналитич.табл.'!U108)</f>
        <v>46858.8</v>
      </c>
      <c r="J126" s="286"/>
    </row>
    <row r="127" spans="1:10" ht="18" customHeight="1">
      <c r="A127" s="828" t="s">
        <v>757</v>
      </c>
      <c r="B127" s="141">
        <v>20</v>
      </c>
      <c r="C127" s="50">
        <v>5</v>
      </c>
      <c r="D127" s="50">
        <v>2</v>
      </c>
      <c r="E127" s="51">
        <v>7950000</v>
      </c>
      <c r="F127" s="49"/>
      <c r="G127" s="281">
        <f>SUM(G131+G128)</f>
        <v>11575</v>
      </c>
      <c r="H127" s="281">
        <f>SUM(H131+H128)</f>
        <v>11575</v>
      </c>
      <c r="I127" s="281">
        <f>SUM(I130)</f>
        <v>0</v>
      </c>
      <c r="J127" s="282">
        <f>SUM(J130)</f>
        <v>0</v>
      </c>
    </row>
    <row r="128" spans="1:10" ht="18" customHeight="1">
      <c r="A128" s="829" t="s">
        <v>300</v>
      </c>
      <c r="B128" s="141">
        <v>20</v>
      </c>
      <c r="C128" s="50">
        <v>5</v>
      </c>
      <c r="D128" s="50">
        <v>2</v>
      </c>
      <c r="E128" s="51">
        <v>7950000</v>
      </c>
      <c r="F128" s="49"/>
      <c r="G128" s="281">
        <f>SUM(H128:J128)</f>
        <v>3875</v>
      </c>
      <c r="H128" s="281">
        <f>SUM(H129:H130)</f>
        <v>3875</v>
      </c>
      <c r="I128" s="281"/>
      <c r="J128" s="282"/>
    </row>
    <row r="129" spans="1:10" ht="18" customHeight="1">
      <c r="A129" s="829" t="s">
        <v>772</v>
      </c>
      <c r="B129" s="141">
        <v>20</v>
      </c>
      <c r="C129" s="50">
        <v>5</v>
      </c>
      <c r="D129" s="50">
        <v>2</v>
      </c>
      <c r="E129" s="51">
        <v>7950000</v>
      </c>
      <c r="F129" s="49">
        <v>3</v>
      </c>
      <c r="G129" s="281">
        <f>SUM(H129:J129)</f>
        <v>1500</v>
      </c>
      <c r="H129" s="281">
        <v>1500</v>
      </c>
      <c r="I129" s="281"/>
      <c r="J129" s="282"/>
    </row>
    <row r="130" spans="1:10" ht="16.5" customHeight="1">
      <c r="A130" s="829" t="s">
        <v>773</v>
      </c>
      <c r="B130" s="141">
        <v>20</v>
      </c>
      <c r="C130" s="50">
        <v>5</v>
      </c>
      <c r="D130" s="50">
        <v>2</v>
      </c>
      <c r="E130" s="51">
        <v>7950000</v>
      </c>
      <c r="F130" s="49">
        <v>500</v>
      </c>
      <c r="G130" s="281">
        <f>SUM(H130:J130)</f>
        <v>2375</v>
      </c>
      <c r="H130" s="283">
        <f>SUM('Аналитич.табл.'!T112-H129)</f>
        <v>2375</v>
      </c>
      <c r="I130" s="285"/>
      <c r="J130" s="286"/>
    </row>
    <row r="131" spans="1:10" ht="33.75" customHeight="1">
      <c r="A131" s="829" t="s">
        <v>299</v>
      </c>
      <c r="B131" s="141">
        <v>20</v>
      </c>
      <c r="C131" s="50">
        <v>5</v>
      </c>
      <c r="D131" s="50">
        <v>2</v>
      </c>
      <c r="E131" s="51">
        <v>7950000</v>
      </c>
      <c r="F131" s="49">
        <v>500</v>
      </c>
      <c r="G131" s="281">
        <f>SUM(H131:J131)</f>
        <v>7700</v>
      </c>
      <c r="H131" s="283">
        <f>SUM('Аналитич.табл.'!T105)</f>
        <v>7700</v>
      </c>
      <c r="I131" s="285"/>
      <c r="J131" s="286"/>
    </row>
    <row r="132" spans="1:10" s="75" customFormat="1" ht="18" customHeight="1">
      <c r="A132" s="832" t="s">
        <v>676</v>
      </c>
      <c r="B132" s="140">
        <v>20</v>
      </c>
      <c r="C132" s="47">
        <v>5</v>
      </c>
      <c r="D132" s="47">
        <v>3</v>
      </c>
      <c r="E132" s="48"/>
      <c r="F132" s="46"/>
      <c r="G132" s="279">
        <f>SUM(G133+G136)</f>
        <v>55480.100000000006</v>
      </c>
      <c r="H132" s="279">
        <f>SUM(H133+H136)</f>
        <v>55480.100000000006</v>
      </c>
      <c r="I132" s="279">
        <f>SUM(I133)</f>
        <v>0</v>
      </c>
      <c r="J132" s="280">
        <f>SUM(J133)</f>
        <v>0</v>
      </c>
    </row>
    <row r="133" spans="1:10" ht="18" customHeight="1">
      <c r="A133" s="828" t="s">
        <v>757</v>
      </c>
      <c r="B133" s="141">
        <v>20</v>
      </c>
      <c r="C133" s="50">
        <v>5</v>
      </c>
      <c r="D133" s="50">
        <v>3</v>
      </c>
      <c r="E133" s="51">
        <v>7950000</v>
      </c>
      <c r="F133" s="49"/>
      <c r="G133" s="281">
        <f aca="true" t="shared" si="9" ref="G133:G143">SUM(H133:J133)</f>
        <v>55434.3</v>
      </c>
      <c r="H133" s="281">
        <f>SUM(H134:H135)</f>
        <v>55434.3</v>
      </c>
      <c r="I133" s="281">
        <f>SUM(I134:I135)</f>
        <v>0</v>
      </c>
      <c r="J133" s="282">
        <f>SUM(J134:J135)</f>
        <v>0</v>
      </c>
    </row>
    <row r="134" spans="1:10" ht="30" customHeight="1">
      <c r="A134" s="843" t="s">
        <v>211</v>
      </c>
      <c r="B134" s="141">
        <v>20</v>
      </c>
      <c r="C134" s="50">
        <v>5</v>
      </c>
      <c r="D134" s="50">
        <v>3</v>
      </c>
      <c r="E134" s="51">
        <v>7950000</v>
      </c>
      <c r="F134" s="49">
        <v>6</v>
      </c>
      <c r="G134" s="281">
        <f t="shared" si="9"/>
        <v>19452</v>
      </c>
      <c r="H134" s="283">
        <f>SUM('Аналитич.табл.'!T114)</f>
        <v>19452</v>
      </c>
      <c r="I134" s="283">
        <f>SUM('Аналитич.табл.'!U114)</f>
        <v>0</v>
      </c>
      <c r="J134" s="284">
        <f>SUM('Аналитич.табл.'!V114)</f>
        <v>0</v>
      </c>
    </row>
    <row r="135" spans="1:10" ht="44.25" customHeight="1">
      <c r="A135" s="843" t="s">
        <v>332</v>
      </c>
      <c r="B135" s="141">
        <v>20</v>
      </c>
      <c r="C135" s="50">
        <v>5</v>
      </c>
      <c r="D135" s="50">
        <v>3</v>
      </c>
      <c r="E135" s="51">
        <v>7950000</v>
      </c>
      <c r="F135" s="49">
        <v>500</v>
      </c>
      <c r="G135" s="281">
        <f t="shared" si="9"/>
        <v>35982.3</v>
      </c>
      <c r="H135" s="283">
        <f>SUM('Аналитич.табл.'!T115)</f>
        <v>35982.3</v>
      </c>
      <c r="I135" s="283">
        <f>SUM('Аналитич.табл.'!U115)</f>
        <v>0</v>
      </c>
      <c r="J135" s="284">
        <f>SUM('Аналитич.табл.'!V115)</f>
        <v>0</v>
      </c>
    </row>
    <row r="136" spans="1:10" ht="33.75" customHeight="1">
      <c r="A136" s="835" t="s">
        <v>331</v>
      </c>
      <c r="B136" s="141"/>
      <c r="C136" s="50"/>
      <c r="D136" s="50"/>
      <c r="E136" s="51"/>
      <c r="F136" s="49"/>
      <c r="G136" s="281">
        <f t="shared" si="9"/>
        <v>45.8</v>
      </c>
      <c r="H136" s="283">
        <f>SUM(H137)</f>
        <v>45.8</v>
      </c>
      <c r="I136" s="283"/>
      <c r="J136" s="381"/>
    </row>
    <row r="137" spans="1:10" ht="17.25" customHeight="1">
      <c r="A137" s="829" t="s">
        <v>772</v>
      </c>
      <c r="B137" s="141">
        <v>20</v>
      </c>
      <c r="C137" s="50">
        <v>5</v>
      </c>
      <c r="D137" s="50">
        <v>3</v>
      </c>
      <c r="E137" s="51">
        <v>6000200</v>
      </c>
      <c r="F137" s="49">
        <v>500</v>
      </c>
      <c r="G137" s="281">
        <f t="shared" si="9"/>
        <v>45.8</v>
      </c>
      <c r="H137" s="283">
        <f>SUM('Аналитич.табл.'!T116)</f>
        <v>45.8</v>
      </c>
      <c r="I137" s="283"/>
      <c r="J137" s="381"/>
    </row>
    <row r="138" spans="1:10" ht="18" customHeight="1">
      <c r="A138" s="832" t="s">
        <v>758</v>
      </c>
      <c r="B138" s="140">
        <v>20</v>
      </c>
      <c r="C138" s="47">
        <v>7</v>
      </c>
      <c r="D138" s="47">
        <v>0</v>
      </c>
      <c r="E138" s="48"/>
      <c r="F138" s="46"/>
      <c r="G138" s="295">
        <f>SUM(G148+G139)</f>
        <v>382709.7</v>
      </c>
      <c r="H138" s="279">
        <f>SUM(H148+H139)</f>
        <v>88566.40000000001</v>
      </c>
      <c r="I138" s="279">
        <f>SUM(I148+I139)</f>
        <v>290853.3</v>
      </c>
      <c r="J138" s="296">
        <f>SUM(J148+J139)</f>
        <v>3290</v>
      </c>
    </row>
    <row r="139" spans="1:10" ht="18" customHeight="1">
      <c r="A139" s="827" t="s">
        <v>649</v>
      </c>
      <c r="B139" s="140">
        <v>20</v>
      </c>
      <c r="C139" s="47">
        <v>7</v>
      </c>
      <c r="D139" s="47">
        <v>1</v>
      </c>
      <c r="E139" s="48"/>
      <c r="F139" s="46"/>
      <c r="G139" s="279">
        <f t="shared" si="9"/>
        <v>95567.7</v>
      </c>
      <c r="H139" s="295">
        <f>SUM(H140+H142)</f>
        <v>2223.3</v>
      </c>
      <c r="I139" s="279">
        <f>SUM(I140+I142)</f>
        <v>93290.9</v>
      </c>
      <c r="J139" s="296">
        <f>SUM(J140+J142)</f>
        <v>53.5</v>
      </c>
    </row>
    <row r="140" spans="1:10" ht="18" customHeight="1">
      <c r="A140" s="828" t="s">
        <v>845</v>
      </c>
      <c r="B140" s="141">
        <v>20</v>
      </c>
      <c r="C140" s="50">
        <v>7</v>
      </c>
      <c r="D140" s="50">
        <v>1</v>
      </c>
      <c r="E140" s="48"/>
      <c r="F140" s="46"/>
      <c r="G140" s="281">
        <f t="shared" si="9"/>
        <v>95514.2</v>
      </c>
      <c r="H140" s="281">
        <f>SUM(H141)</f>
        <v>2223.3</v>
      </c>
      <c r="I140" s="281">
        <f>SUM(I141)</f>
        <v>93290.9</v>
      </c>
      <c r="J140" s="280">
        <f>SUM(J141)</f>
        <v>0</v>
      </c>
    </row>
    <row r="141" spans="1:10" ht="18" customHeight="1">
      <c r="A141" s="828" t="s">
        <v>891</v>
      </c>
      <c r="B141" s="141">
        <v>20</v>
      </c>
      <c r="C141" s="50">
        <v>7</v>
      </c>
      <c r="D141" s="50">
        <v>1</v>
      </c>
      <c r="E141" s="51">
        <v>5224400</v>
      </c>
      <c r="F141" s="46"/>
      <c r="G141" s="281">
        <f t="shared" si="9"/>
        <v>95514.2</v>
      </c>
      <c r="H141" s="281">
        <f>SUM('Аналитич.табл.'!T143)</f>
        <v>2223.3</v>
      </c>
      <c r="I141" s="281">
        <f>SUM('Аналитич.табл.'!U143)</f>
        <v>93290.9</v>
      </c>
      <c r="J141" s="282">
        <f>SUM('Аналитич.табл.'!V143)</f>
        <v>0</v>
      </c>
    </row>
    <row r="142" spans="1:10" ht="18" customHeight="1">
      <c r="A142" s="828" t="s">
        <v>760</v>
      </c>
      <c r="B142" s="141">
        <v>20</v>
      </c>
      <c r="C142" s="50">
        <v>7</v>
      </c>
      <c r="D142" s="50">
        <v>1</v>
      </c>
      <c r="E142" s="51">
        <v>4200000</v>
      </c>
      <c r="F142" s="46"/>
      <c r="G142" s="281">
        <f t="shared" si="9"/>
        <v>53.5</v>
      </c>
      <c r="H142" s="297">
        <f>SUM(H143)</f>
        <v>0</v>
      </c>
      <c r="I142" s="297">
        <f>SUM(I143)</f>
        <v>0</v>
      </c>
      <c r="J142" s="282">
        <f>SUM(J143)</f>
        <v>53.5</v>
      </c>
    </row>
    <row r="143" spans="1:10" ht="18" customHeight="1">
      <c r="A143" s="829" t="s">
        <v>125</v>
      </c>
      <c r="B143" s="141">
        <v>20</v>
      </c>
      <c r="C143" s="50">
        <v>7</v>
      </c>
      <c r="D143" s="50">
        <v>1</v>
      </c>
      <c r="E143" s="51">
        <v>4209900</v>
      </c>
      <c r="F143" s="49">
        <v>1</v>
      </c>
      <c r="G143" s="281">
        <f t="shared" si="9"/>
        <v>53.5</v>
      </c>
      <c r="H143" s="297">
        <f>SUM('Аналитич.табл.'!T144)</f>
        <v>0</v>
      </c>
      <c r="I143" s="297">
        <f>SUM('Аналитич.табл.'!U144)</f>
        <v>0</v>
      </c>
      <c r="J143" s="282">
        <f>SUM('Аналитич.табл.'!V144)</f>
        <v>53.5</v>
      </c>
    </row>
    <row r="144" spans="1:10" ht="18" customHeight="1" thickBot="1">
      <c r="A144" s="312"/>
      <c r="B144" s="313"/>
      <c r="C144" s="314"/>
      <c r="D144" s="314"/>
      <c r="E144" s="315"/>
      <c r="F144" s="313"/>
      <c r="G144" s="316"/>
      <c r="H144" s="316"/>
      <c r="I144" s="316"/>
      <c r="J144" s="316"/>
    </row>
    <row r="145" spans="1:10" ht="18" customHeight="1">
      <c r="A145" s="1155" t="s">
        <v>736</v>
      </c>
      <c r="B145" s="1151" t="s">
        <v>711</v>
      </c>
      <c r="C145" s="1152"/>
      <c r="D145" s="1152"/>
      <c r="E145" s="1152"/>
      <c r="F145" s="1153"/>
      <c r="G145" s="1083" t="s">
        <v>570</v>
      </c>
      <c r="H145" s="1083" t="s">
        <v>371</v>
      </c>
      <c r="I145" s="1083"/>
      <c r="J145" s="1084"/>
    </row>
    <row r="146" spans="1:10" ht="125.25" customHeight="1" thickBot="1">
      <c r="A146" s="1156"/>
      <c r="B146" s="318" t="s">
        <v>567</v>
      </c>
      <c r="C146" s="318" t="s">
        <v>368</v>
      </c>
      <c r="D146" s="318" t="s">
        <v>369</v>
      </c>
      <c r="E146" s="318" t="s">
        <v>568</v>
      </c>
      <c r="F146" s="318" t="s">
        <v>569</v>
      </c>
      <c r="G146" s="1154"/>
      <c r="H146" s="319" t="s">
        <v>715</v>
      </c>
      <c r="I146" s="319" t="s">
        <v>719</v>
      </c>
      <c r="J146" s="320" t="s">
        <v>720</v>
      </c>
    </row>
    <row r="147" spans="1:10" ht="18" customHeight="1" thickBot="1">
      <c r="A147" s="73">
        <v>1</v>
      </c>
      <c r="B147" s="74">
        <v>2</v>
      </c>
      <c r="C147" s="74">
        <v>3</v>
      </c>
      <c r="D147" s="74">
        <v>4</v>
      </c>
      <c r="E147" s="74">
        <v>5</v>
      </c>
      <c r="F147" s="74">
        <v>6</v>
      </c>
      <c r="G147" s="74">
        <v>7</v>
      </c>
      <c r="H147" s="86">
        <v>8</v>
      </c>
      <c r="I147" s="86">
        <v>9</v>
      </c>
      <c r="J147" s="87">
        <v>10</v>
      </c>
    </row>
    <row r="148" spans="1:10" ht="27" customHeight="1">
      <c r="A148" s="827" t="s">
        <v>759</v>
      </c>
      <c r="B148" s="140">
        <v>20</v>
      </c>
      <c r="C148" s="47">
        <v>7</v>
      </c>
      <c r="D148" s="47">
        <v>2</v>
      </c>
      <c r="E148" s="48"/>
      <c r="F148" s="46"/>
      <c r="G148" s="279">
        <f>SUM(G151+G149)</f>
        <v>287142</v>
      </c>
      <c r="H148" s="279">
        <f>SUM(H151+H149)</f>
        <v>86343.1</v>
      </c>
      <c r="I148" s="279">
        <f>SUM(I151+I149)</f>
        <v>197562.4</v>
      </c>
      <c r="J148" s="280">
        <f>SUM(J151+J149)</f>
        <v>3236.5</v>
      </c>
    </row>
    <row r="149" spans="1:10" ht="21" customHeight="1">
      <c r="A149" s="829" t="s">
        <v>449</v>
      </c>
      <c r="B149" s="141">
        <v>20</v>
      </c>
      <c r="C149" s="50">
        <v>7</v>
      </c>
      <c r="D149" s="50">
        <v>2</v>
      </c>
      <c r="E149" s="51">
        <v>4230000</v>
      </c>
      <c r="F149" s="49"/>
      <c r="G149" s="281">
        <f>SUM(G150)</f>
        <v>81601.3</v>
      </c>
      <c r="H149" s="281">
        <f>SUM(H150)</f>
        <v>78355.5</v>
      </c>
      <c r="I149" s="281">
        <f>SUM(I150)</f>
        <v>9.3</v>
      </c>
      <c r="J149" s="282">
        <f>SUM(J150)</f>
        <v>3236.5</v>
      </c>
    </row>
    <row r="150" spans="1:10" ht="21" customHeight="1">
      <c r="A150" s="829" t="s">
        <v>727</v>
      </c>
      <c r="B150" s="141">
        <v>20</v>
      </c>
      <c r="C150" s="50">
        <v>7</v>
      </c>
      <c r="D150" s="50">
        <v>2</v>
      </c>
      <c r="E150" s="51">
        <v>4239900</v>
      </c>
      <c r="F150" s="49">
        <v>1</v>
      </c>
      <c r="G150" s="281">
        <f>SUM(H150:J150)</f>
        <v>81601.3</v>
      </c>
      <c r="H150" s="283">
        <f>SUM('Аналитич.табл.'!T157:T159)</f>
        <v>78355.5</v>
      </c>
      <c r="I150" s="283">
        <f>SUM('Аналитич.табл.'!U157:U159)</f>
        <v>9.3</v>
      </c>
      <c r="J150" s="284">
        <f>SUM('Аналитич.табл.'!V157:V159)</f>
        <v>3236.5</v>
      </c>
    </row>
    <row r="151" spans="1:10" ht="23.25" customHeight="1">
      <c r="A151" s="828" t="s">
        <v>845</v>
      </c>
      <c r="B151" s="141">
        <v>20</v>
      </c>
      <c r="C151" s="50">
        <v>7</v>
      </c>
      <c r="D151" s="50">
        <v>2</v>
      </c>
      <c r="E151" s="51">
        <v>5220000</v>
      </c>
      <c r="F151" s="49"/>
      <c r="G151" s="283">
        <f>SUM(G152:G152)</f>
        <v>205540.7</v>
      </c>
      <c r="H151" s="283">
        <f>SUM(H152:H152)</f>
        <v>7987.6</v>
      </c>
      <c r="I151" s="283">
        <f>SUM(I152:I152)</f>
        <v>197553.1</v>
      </c>
      <c r="J151" s="284">
        <f>SUM(J152)</f>
        <v>0</v>
      </c>
    </row>
    <row r="152" spans="1:10" ht="24" customHeight="1">
      <c r="A152" s="828" t="s">
        <v>801</v>
      </c>
      <c r="B152" s="141">
        <v>20</v>
      </c>
      <c r="C152" s="50">
        <v>7</v>
      </c>
      <c r="D152" s="50">
        <v>2</v>
      </c>
      <c r="E152" s="51">
        <v>5222601</v>
      </c>
      <c r="F152" s="49">
        <v>3</v>
      </c>
      <c r="G152" s="281">
        <f>SUM(H152:J152)</f>
        <v>205540.7</v>
      </c>
      <c r="H152" s="283">
        <f>SUM('Аналитич.табл.'!T164)</f>
        <v>7987.6</v>
      </c>
      <c r="I152" s="283">
        <f>SUM('Аналитич.табл.'!U164)</f>
        <v>197553.1</v>
      </c>
      <c r="J152" s="284">
        <f>SUM('Аналитич.табл.'!V164)</f>
        <v>0</v>
      </c>
    </row>
    <row r="153" spans="1:10" ht="21.75" customHeight="1">
      <c r="A153" s="827" t="s">
        <v>726</v>
      </c>
      <c r="B153" s="140">
        <v>20</v>
      </c>
      <c r="C153" s="47">
        <v>8</v>
      </c>
      <c r="D153" s="47">
        <v>0</v>
      </c>
      <c r="E153" s="51"/>
      <c r="F153" s="49"/>
      <c r="G153" s="298">
        <f>SUM(G154+G167)</f>
        <v>172644.9</v>
      </c>
      <c r="H153" s="279">
        <f>SUM(H154+H167)</f>
        <v>64269.5</v>
      </c>
      <c r="I153" s="279">
        <f>SUM(I154+I167)</f>
        <v>102594.1</v>
      </c>
      <c r="J153" s="296">
        <f>SUM(J154+J167)</f>
        <v>5781.299999999999</v>
      </c>
    </row>
    <row r="154" spans="1:10" ht="23.25" customHeight="1">
      <c r="A154" s="827" t="s">
        <v>661</v>
      </c>
      <c r="B154" s="140">
        <v>20</v>
      </c>
      <c r="C154" s="47">
        <v>8</v>
      </c>
      <c r="D154" s="47">
        <v>1</v>
      </c>
      <c r="E154" s="51"/>
      <c r="F154" s="49"/>
      <c r="G154" s="279">
        <f>SUM(G155+G158+G161+G163+G165)</f>
        <v>166589.9</v>
      </c>
      <c r="H154" s="279">
        <f>SUM(H155+H158+H161+H163+H165)</f>
        <v>59691.7</v>
      </c>
      <c r="I154" s="279">
        <f>SUM(I155+I158+I161+I163+I165)</f>
        <v>102594.1</v>
      </c>
      <c r="J154" s="296">
        <f>SUM(J155+J158+J161+J163+J165)</f>
        <v>4304.099999999999</v>
      </c>
    </row>
    <row r="155" spans="1:10" ht="27.75" customHeight="1">
      <c r="A155" s="828" t="s">
        <v>134</v>
      </c>
      <c r="B155" s="141">
        <v>20</v>
      </c>
      <c r="C155" s="50">
        <v>8</v>
      </c>
      <c r="D155" s="50">
        <v>1</v>
      </c>
      <c r="E155" s="51">
        <v>4500000</v>
      </c>
      <c r="F155" s="49"/>
      <c r="G155" s="281">
        <f>SUM(G156:G157)</f>
        <v>9476.5</v>
      </c>
      <c r="H155" s="281">
        <f>SUM(H156:H157)</f>
        <v>9346</v>
      </c>
      <c r="I155" s="281">
        <f>SUM(I156:I157)</f>
        <v>130.5</v>
      </c>
      <c r="J155" s="299">
        <f>SUM(J156:J157)</f>
        <v>0</v>
      </c>
    </row>
    <row r="156" spans="1:10" ht="21.75" customHeight="1">
      <c r="A156" s="828" t="s">
        <v>820</v>
      </c>
      <c r="B156" s="141">
        <v>20</v>
      </c>
      <c r="C156" s="50">
        <v>8</v>
      </c>
      <c r="D156" s="50">
        <v>1</v>
      </c>
      <c r="E156" s="51">
        <v>4508500</v>
      </c>
      <c r="F156" s="49">
        <v>1</v>
      </c>
      <c r="G156" s="281">
        <f>SUM(H156:J156)</f>
        <v>9346</v>
      </c>
      <c r="H156" s="283">
        <f>SUM('Аналитич.табл.'!T220)</f>
        <v>9346</v>
      </c>
      <c r="I156" s="283">
        <f>SUM('Аналитич.табл.'!U220)</f>
        <v>0</v>
      </c>
      <c r="J156" s="284">
        <f>SUM('Аналитич.табл.'!V220)</f>
        <v>0</v>
      </c>
    </row>
    <row r="157" spans="1:10" ht="20.25" customHeight="1">
      <c r="A157" s="828" t="s">
        <v>135</v>
      </c>
      <c r="B157" s="141">
        <v>20</v>
      </c>
      <c r="C157" s="50">
        <v>8</v>
      </c>
      <c r="D157" s="50">
        <v>1</v>
      </c>
      <c r="E157" s="51">
        <v>4500600</v>
      </c>
      <c r="F157" s="49">
        <v>1</v>
      </c>
      <c r="G157" s="281">
        <f>SUM(H157:J157)</f>
        <v>130.5</v>
      </c>
      <c r="H157" s="283">
        <f>SUM('Аналитич.табл.'!T219)</f>
        <v>0</v>
      </c>
      <c r="I157" s="283">
        <f>SUM('Аналитич.табл.'!U219)</f>
        <v>130.5</v>
      </c>
      <c r="J157" s="284">
        <f>SUM('Аналитич.табл.'!V219)</f>
        <v>0</v>
      </c>
    </row>
    <row r="158" spans="1:10" ht="23.25" customHeight="1">
      <c r="A158" s="828" t="s">
        <v>845</v>
      </c>
      <c r="B158" s="141">
        <v>20</v>
      </c>
      <c r="C158" s="50">
        <v>8</v>
      </c>
      <c r="D158" s="50">
        <v>1</v>
      </c>
      <c r="E158" s="51">
        <v>5220000</v>
      </c>
      <c r="F158" s="49"/>
      <c r="G158" s="281">
        <f>SUM(G159+G160)</f>
        <v>103392.1</v>
      </c>
      <c r="H158" s="281">
        <f>SUM(H159+H160)</f>
        <v>1111.1</v>
      </c>
      <c r="I158" s="281">
        <f>SUM(I159+I160)</f>
        <v>102281</v>
      </c>
      <c r="J158" s="282">
        <f>SUM(J159)</f>
        <v>0</v>
      </c>
    </row>
    <row r="159" spans="1:10" ht="23.25" customHeight="1">
      <c r="A159" s="828" t="s">
        <v>130</v>
      </c>
      <c r="B159" s="141">
        <v>20</v>
      </c>
      <c r="C159" s="50">
        <v>8</v>
      </c>
      <c r="D159" s="50">
        <v>1</v>
      </c>
      <c r="E159" s="51">
        <v>5222603</v>
      </c>
      <c r="F159" s="49">
        <v>3</v>
      </c>
      <c r="G159" s="281">
        <f>SUM(H159:J159)</f>
        <v>103242.1</v>
      </c>
      <c r="H159" s="283">
        <f>SUM('Аналитич.табл.'!T229)</f>
        <v>1111.1</v>
      </c>
      <c r="I159" s="283">
        <f>SUM('Аналитич.табл.'!U229)</f>
        <v>102131</v>
      </c>
      <c r="J159" s="284">
        <f>SUM('Аналитич.табл.'!V229)</f>
        <v>0</v>
      </c>
    </row>
    <row r="160" spans="1:10" ht="36.75" customHeight="1">
      <c r="A160" s="152" t="s">
        <v>877</v>
      </c>
      <c r="B160" s="141">
        <v>20</v>
      </c>
      <c r="C160" s="50">
        <v>8</v>
      </c>
      <c r="D160" s="50">
        <v>1</v>
      </c>
      <c r="E160" s="51">
        <v>5221100</v>
      </c>
      <c r="F160" s="49"/>
      <c r="G160" s="281">
        <f>SUM(H160:J160)</f>
        <v>150</v>
      </c>
      <c r="H160" s="283">
        <f>SUM('Аналитич.табл.'!T228)</f>
        <v>0</v>
      </c>
      <c r="I160" s="283">
        <f>SUM('Аналитич.табл.'!U228)</f>
        <v>150</v>
      </c>
      <c r="J160" s="284"/>
    </row>
    <row r="161" spans="1:10" ht="34.5" customHeight="1">
      <c r="A161" s="828" t="s">
        <v>817</v>
      </c>
      <c r="B161" s="141">
        <v>20</v>
      </c>
      <c r="C161" s="50">
        <v>8</v>
      </c>
      <c r="D161" s="50">
        <v>1</v>
      </c>
      <c r="E161" s="51">
        <v>4400000</v>
      </c>
      <c r="F161" s="49"/>
      <c r="G161" s="281">
        <f>SUM(G162)</f>
        <v>21452</v>
      </c>
      <c r="H161" s="281">
        <f>SUM(H162)</f>
        <v>17733.4</v>
      </c>
      <c r="I161" s="281">
        <f>SUM(I162)</f>
        <v>182.6</v>
      </c>
      <c r="J161" s="282">
        <f>SUM(J162)</f>
        <v>3536</v>
      </c>
    </row>
    <row r="162" spans="1:10" ht="24" customHeight="1">
      <c r="A162" s="828" t="s">
        <v>727</v>
      </c>
      <c r="B162" s="141">
        <v>20</v>
      </c>
      <c r="C162" s="50">
        <v>8</v>
      </c>
      <c r="D162" s="50">
        <v>1</v>
      </c>
      <c r="E162" s="51">
        <v>4409900</v>
      </c>
      <c r="F162" s="49">
        <v>1</v>
      </c>
      <c r="G162" s="281">
        <f>SUM(H162:J162)</f>
        <v>21452</v>
      </c>
      <c r="H162" s="283">
        <f>SUM('Аналитич.табл.'!T216)</f>
        <v>17733.4</v>
      </c>
      <c r="I162" s="283">
        <f>SUM('Аналитич.табл.'!U216)</f>
        <v>182.6</v>
      </c>
      <c r="J162" s="284">
        <f>SUM('Аналитич.табл.'!V216)</f>
        <v>3536</v>
      </c>
    </row>
    <row r="163" spans="1:10" ht="21.75" customHeight="1">
      <c r="A163" s="828" t="s">
        <v>818</v>
      </c>
      <c r="B163" s="141">
        <v>20</v>
      </c>
      <c r="C163" s="50">
        <v>8</v>
      </c>
      <c r="D163" s="50">
        <v>1</v>
      </c>
      <c r="E163" s="51">
        <v>4410000</v>
      </c>
      <c r="F163" s="49"/>
      <c r="G163" s="281">
        <f>SUM(G164)</f>
        <v>14079.300000000001</v>
      </c>
      <c r="H163" s="281">
        <f>SUM(H164)</f>
        <v>13519.1</v>
      </c>
      <c r="I163" s="281">
        <f>SUM(I164)</f>
        <v>0</v>
      </c>
      <c r="J163" s="282">
        <f>SUM(J164)</f>
        <v>560.2</v>
      </c>
    </row>
    <row r="164" spans="1:10" ht="24" customHeight="1">
      <c r="A164" s="828" t="s">
        <v>727</v>
      </c>
      <c r="B164" s="141">
        <v>20</v>
      </c>
      <c r="C164" s="50">
        <v>8</v>
      </c>
      <c r="D164" s="50">
        <v>1</v>
      </c>
      <c r="E164" s="51">
        <v>4419900</v>
      </c>
      <c r="F164" s="49">
        <v>1</v>
      </c>
      <c r="G164" s="281">
        <f>SUM(H164:J164)</f>
        <v>14079.300000000001</v>
      </c>
      <c r="H164" s="283">
        <f>SUM('Аналитич.табл.'!T217)</f>
        <v>13519.1</v>
      </c>
      <c r="I164" s="283">
        <f>SUM('Аналитич.табл.'!U217)</f>
        <v>0</v>
      </c>
      <c r="J164" s="284">
        <f>SUM('Аналитич.табл.'!V217)</f>
        <v>560.2</v>
      </c>
    </row>
    <row r="165" spans="1:10" ht="23.25" customHeight="1">
      <c r="A165" s="828" t="s">
        <v>819</v>
      </c>
      <c r="B165" s="141">
        <v>20</v>
      </c>
      <c r="C165" s="50">
        <v>8</v>
      </c>
      <c r="D165" s="50">
        <v>1</v>
      </c>
      <c r="E165" s="51">
        <v>4420000</v>
      </c>
      <c r="F165" s="49"/>
      <c r="G165" s="281">
        <f>SUM(G166)</f>
        <v>18190</v>
      </c>
      <c r="H165" s="281">
        <f>SUM(H166)</f>
        <v>17982.1</v>
      </c>
      <c r="I165" s="281">
        <f>SUM(I166)</f>
        <v>0</v>
      </c>
      <c r="J165" s="282">
        <f>SUM(J166)</f>
        <v>207.9</v>
      </c>
    </row>
    <row r="166" spans="1:10" ht="21.75" customHeight="1">
      <c r="A166" s="828" t="s">
        <v>727</v>
      </c>
      <c r="B166" s="141">
        <v>20</v>
      </c>
      <c r="C166" s="50">
        <v>8</v>
      </c>
      <c r="D166" s="50">
        <v>1</v>
      </c>
      <c r="E166" s="51">
        <v>4429900</v>
      </c>
      <c r="F166" s="49">
        <v>1</v>
      </c>
      <c r="G166" s="281">
        <f>SUM(H166:J166)</f>
        <v>18190</v>
      </c>
      <c r="H166" s="283">
        <f>SUM('Аналитич.табл.'!T218)</f>
        <v>17982.1</v>
      </c>
      <c r="I166" s="283">
        <f>SUM('Аналитич.табл.'!U218)</f>
        <v>0</v>
      </c>
      <c r="J166" s="284">
        <f>SUM('Аналитич.табл.'!V218)</f>
        <v>207.9</v>
      </c>
    </row>
    <row r="167" spans="1:10" s="75" customFormat="1" ht="24" customHeight="1">
      <c r="A167" s="832" t="s">
        <v>664</v>
      </c>
      <c r="B167" s="140">
        <v>20</v>
      </c>
      <c r="C167" s="47">
        <v>8</v>
      </c>
      <c r="D167" s="47">
        <v>4</v>
      </c>
      <c r="E167" s="48"/>
      <c r="F167" s="46"/>
      <c r="G167" s="279">
        <f aca="true" t="shared" si="10" ref="G167:J168">SUM(G168)</f>
        <v>6055</v>
      </c>
      <c r="H167" s="279">
        <f t="shared" si="10"/>
        <v>4577.8</v>
      </c>
      <c r="I167" s="279">
        <f t="shared" si="10"/>
        <v>0</v>
      </c>
      <c r="J167" s="280">
        <f t="shared" si="10"/>
        <v>1477.2</v>
      </c>
    </row>
    <row r="168" spans="1:10" ht="39" customHeight="1">
      <c r="A168" s="829" t="s">
        <v>821</v>
      </c>
      <c r="B168" s="141">
        <v>20</v>
      </c>
      <c r="C168" s="50">
        <v>8</v>
      </c>
      <c r="D168" s="50">
        <v>4</v>
      </c>
      <c r="E168" s="51">
        <v>4579900</v>
      </c>
      <c r="F168" s="49"/>
      <c r="G168" s="281">
        <f t="shared" si="10"/>
        <v>6055</v>
      </c>
      <c r="H168" s="281">
        <f t="shared" si="10"/>
        <v>4577.8</v>
      </c>
      <c r="I168" s="281">
        <f t="shared" si="10"/>
        <v>0</v>
      </c>
      <c r="J168" s="282">
        <f t="shared" si="10"/>
        <v>1477.2</v>
      </c>
    </row>
    <row r="169" spans="1:10" ht="35.25" customHeight="1">
      <c r="A169" s="829" t="s">
        <v>763</v>
      </c>
      <c r="B169" s="141">
        <v>20</v>
      </c>
      <c r="C169" s="50">
        <v>8</v>
      </c>
      <c r="D169" s="50">
        <v>4</v>
      </c>
      <c r="E169" s="51">
        <v>4579900</v>
      </c>
      <c r="F169" s="49">
        <v>1</v>
      </c>
      <c r="G169" s="281">
        <f>SUM(H169:J169)</f>
        <v>6055</v>
      </c>
      <c r="H169" s="283">
        <f>SUM('Аналитич.табл.'!T233)</f>
        <v>4577.8</v>
      </c>
      <c r="I169" s="283">
        <f>SUM('Аналитич.табл.'!U233)</f>
        <v>0</v>
      </c>
      <c r="J169" s="284">
        <f>SUM('Аналитич.табл.'!V233)</f>
        <v>1477.2</v>
      </c>
    </row>
    <row r="170" spans="1:10" s="75" customFormat="1" ht="21.75" customHeight="1">
      <c r="A170" s="827" t="s">
        <v>131</v>
      </c>
      <c r="B170" s="140">
        <v>20</v>
      </c>
      <c r="C170" s="47">
        <v>9</v>
      </c>
      <c r="D170" s="47"/>
      <c r="E170" s="48"/>
      <c r="F170" s="46"/>
      <c r="G170" s="279">
        <f>SUM(G171+G174+G177+G180)</f>
        <v>650697.6</v>
      </c>
      <c r="H170" s="279">
        <f>SUM(H171+H174+H177+H180)</f>
        <v>570393.9999999999</v>
      </c>
      <c r="I170" s="279">
        <f>SUM(I171+I174+I177+I180)</f>
        <v>37506</v>
      </c>
      <c r="J170" s="280">
        <f>SUM(J171+J174+J177+J180)</f>
        <v>42797.600000000006</v>
      </c>
    </row>
    <row r="171" spans="1:10" s="75" customFormat="1" ht="21.75" customHeight="1">
      <c r="A171" s="827" t="s">
        <v>804</v>
      </c>
      <c r="B171" s="140">
        <v>20</v>
      </c>
      <c r="C171" s="47">
        <v>9</v>
      </c>
      <c r="D171" s="47">
        <v>1</v>
      </c>
      <c r="E171" s="48"/>
      <c r="F171" s="46"/>
      <c r="G171" s="279">
        <f aca="true" t="shared" si="11" ref="G171:J172">SUM(G172)</f>
        <v>561230.7999999999</v>
      </c>
      <c r="H171" s="279">
        <f t="shared" si="11"/>
        <v>515396.0999999999</v>
      </c>
      <c r="I171" s="279">
        <f t="shared" si="11"/>
        <v>11590.9</v>
      </c>
      <c r="J171" s="280">
        <f t="shared" si="11"/>
        <v>34243.8</v>
      </c>
    </row>
    <row r="172" spans="1:10" ht="23.25" customHeight="1">
      <c r="A172" s="828" t="s">
        <v>778</v>
      </c>
      <c r="B172" s="141">
        <v>20</v>
      </c>
      <c r="C172" s="50">
        <v>9</v>
      </c>
      <c r="D172" s="50">
        <v>1</v>
      </c>
      <c r="E172" s="51">
        <v>4700000</v>
      </c>
      <c r="F172" s="49"/>
      <c r="G172" s="281">
        <f t="shared" si="11"/>
        <v>561230.7999999999</v>
      </c>
      <c r="H172" s="281">
        <f t="shared" si="11"/>
        <v>515396.0999999999</v>
      </c>
      <c r="I172" s="281">
        <f t="shared" si="11"/>
        <v>11590.9</v>
      </c>
      <c r="J172" s="282">
        <f t="shared" si="11"/>
        <v>34243.8</v>
      </c>
    </row>
    <row r="173" spans="1:10" ht="20.25" customHeight="1">
      <c r="A173" s="828" t="s">
        <v>727</v>
      </c>
      <c r="B173" s="141">
        <v>20</v>
      </c>
      <c r="C173" s="50">
        <v>9</v>
      </c>
      <c r="D173" s="50">
        <v>1</v>
      </c>
      <c r="E173" s="51">
        <v>4709900</v>
      </c>
      <c r="F173" s="49">
        <v>1</v>
      </c>
      <c r="G173" s="281">
        <f>SUM(H173:J173)</f>
        <v>561230.7999999999</v>
      </c>
      <c r="H173" s="283">
        <f>SUM('Аналитич.табл.'!T235)</f>
        <v>515396.0999999999</v>
      </c>
      <c r="I173" s="283">
        <f>SUM('Аналитич.табл.'!U235)</f>
        <v>11590.9</v>
      </c>
      <c r="J173" s="284">
        <f>SUM('Аналитич.табл.'!V235)</f>
        <v>34243.8</v>
      </c>
    </row>
    <row r="174" spans="1:10" ht="20.25" customHeight="1">
      <c r="A174" s="827" t="s">
        <v>677</v>
      </c>
      <c r="B174" s="140">
        <v>20</v>
      </c>
      <c r="C174" s="47">
        <v>9</v>
      </c>
      <c r="D174" s="47">
        <v>2</v>
      </c>
      <c r="E174" s="51"/>
      <c r="F174" s="49"/>
      <c r="G174" s="279">
        <f>SUM(H174:J174)</f>
        <v>75129.8</v>
      </c>
      <c r="H174" s="279">
        <f aca="true" t="shared" si="12" ref="H174:J175">SUM(H175)</f>
        <v>54142.3</v>
      </c>
      <c r="I174" s="279">
        <f t="shared" si="12"/>
        <v>12433.7</v>
      </c>
      <c r="J174" s="280">
        <f t="shared" si="12"/>
        <v>8553.8</v>
      </c>
    </row>
    <row r="175" spans="1:10" ht="21.75" customHeight="1">
      <c r="A175" s="828" t="s">
        <v>805</v>
      </c>
      <c r="B175" s="141">
        <v>20</v>
      </c>
      <c r="C175" s="50">
        <v>9</v>
      </c>
      <c r="D175" s="50">
        <v>2</v>
      </c>
      <c r="E175" s="51">
        <v>4710000</v>
      </c>
      <c r="F175" s="49"/>
      <c r="G175" s="281">
        <f>SUM(H175:J175)</f>
        <v>75129.8</v>
      </c>
      <c r="H175" s="281">
        <f t="shared" si="12"/>
        <v>54142.3</v>
      </c>
      <c r="I175" s="281">
        <f t="shared" si="12"/>
        <v>12433.7</v>
      </c>
      <c r="J175" s="282">
        <f t="shared" si="12"/>
        <v>8553.8</v>
      </c>
    </row>
    <row r="176" spans="1:10" ht="20.25" customHeight="1">
      <c r="A176" s="828" t="s">
        <v>727</v>
      </c>
      <c r="B176" s="141">
        <v>20</v>
      </c>
      <c r="C176" s="50">
        <v>9</v>
      </c>
      <c r="D176" s="50">
        <v>2</v>
      </c>
      <c r="E176" s="51">
        <v>4719900</v>
      </c>
      <c r="F176" s="49">
        <v>1</v>
      </c>
      <c r="G176" s="281">
        <f>SUM(H176:J176)</f>
        <v>75129.8</v>
      </c>
      <c r="H176" s="283">
        <f>SUM('Аналитич.табл.'!T239)</f>
        <v>54142.3</v>
      </c>
      <c r="I176" s="283">
        <f>SUM('Аналитич.табл.'!U239)</f>
        <v>12433.7</v>
      </c>
      <c r="J176" s="284">
        <f>SUM('Аналитич.табл.'!V239)</f>
        <v>8553.8</v>
      </c>
    </row>
    <row r="177" spans="1:10" s="75" customFormat="1" ht="21.75" customHeight="1">
      <c r="A177" s="827" t="s">
        <v>142</v>
      </c>
      <c r="B177" s="140">
        <v>20</v>
      </c>
      <c r="C177" s="47">
        <v>9</v>
      </c>
      <c r="D177" s="47">
        <v>4</v>
      </c>
      <c r="E177" s="48"/>
      <c r="F177" s="46"/>
      <c r="G177" s="279">
        <f>SUM(G178)</f>
        <v>5781</v>
      </c>
      <c r="H177" s="279">
        <f>SUM(H178)</f>
        <v>0</v>
      </c>
      <c r="I177" s="279">
        <f>SUM(I178)</f>
        <v>5781</v>
      </c>
      <c r="J177" s="288"/>
    </row>
    <row r="178" spans="1:10" ht="49.5" customHeight="1">
      <c r="A178" s="828" t="s">
        <v>143</v>
      </c>
      <c r="B178" s="141">
        <v>20</v>
      </c>
      <c r="C178" s="50">
        <v>9</v>
      </c>
      <c r="D178" s="50">
        <v>4</v>
      </c>
      <c r="E178" s="51">
        <v>5201800</v>
      </c>
      <c r="F178" s="49"/>
      <c r="G178" s="281">
        <f>SUM(H178:J178)</f>
        <v>5781</v>
      </c>
      <c r="H178" s="281"/>
      <c r="I178" s="281">
        <f>SUM('Аналитич.табл.'!H242)</f>
        <v>5781</v>
      </c>
      <c r="J178" s="286"/>
    </row>
    <row r="179" spans="1:10" ht="23.25" customHeight="1">
      <c r="A179" s="828" t="s">
        <v>125</v>
      </c>
      <c r="B179" s="141">
        <v>20</v>
      </c>
      <c r="C179" s="50">
        <v>9</v>
      </c>
      <c r="D179" s="50">
        <v>4</v>
      </c>
      <c r="E179" s="51">
        <v>5201800</v>
      </c>
      <c r="F179" s="49">
        <v>1</v>
      </c>
      <c r="G179" s="281">
        <f>SUM(H179:J179)</f>
        <v>5781</v>
      </c>
      <c r="H179" s="283">
        <f>SUM('Аналитич.табл.'!T242)</f>
        <v>0</v>
      </c>
      <c r="I179" s="283">
        <f>SUM('Аналитич.табл.'!U242)</f>
        <v>5781</v>
      </c>
      <c r="J179" s="284">
        <f>SUM('Аналитич.табл.'!V242)</f>
        <v>0</v>
      </c>
    </row>
    <row r="180" spans="1:10" s="75" customFormat="1" ht="31.5" customHeight="1">
      <c r="A180" s="827" t="s">
        <v>141</v>
      </c>
      <c r="B180" s="140">
        <v>20</v>
      </c>
      <c r="C180" s="47">
        <v>9</v>
      </c>
      <c r="D180" s="47">
        <v>10</v>
      </c>
      <c r="E180" s="48"/>
      <c r="F180" s="46"/>
      <c r="G180" s="279">
        <f>SUM(H180:J180)</f>
        <v>8556</v>
      </c>
      <c r="H180" s="279">
        <f>SUM(H181)</f>
        <v>855.6</v>
      </c>
      <c r="I180" s="279">
        <f>SUM(I181)</f>
        <v>7700.4</v>
      </c>
      <c r="J180" s="288"/>
    </row>
    <row r="181" spans="1:10" ht="20.25" customHeight="1">
      <c r="A181" s="828" t="s">
        <v>845</v>
      </c>
      <c r="B181" s="141">
        <v>20</v>
      </c>
      <c r="C181" s="50">
        <v>9</v>
      </c>
      <c r="D181" s="50">
        <v>10</v>
      </c>
      <c r="E181" s="51">
        <v>5220000</v>
      </c>
      <c r="F181" s="49"/>
      <c r="G181" s="281">
        <f>SUM(H181:J181)</f>
        <v>8556</v>
      </c>
      <c r="H181" s="281">
        <f>SUM(H182)</f>
        <v>855.6</v>
      </c>
      <c r="I181" s="281">
        <f>SUM(I182)</f>
        <v>7700.4</v>
      </c>
      <c r="J181" s="286"/>
    </row>
    <row r="182" spans="1:10" ht="23.25" customHeight="1">
      <c r="A182" s="841" t="s">
        <v>133</v>
      </c>
      <c r="B182" s="142">
        <v>20</v>
      </c>
      <c r="C182" s="125">
        <v>9</v>
      </c>
      <c r="D182" s="125">
        <v>10</v>
      </c>
      <c r="E182" s="151">
        <v>5222604</v>
      </c>
      <c r="F182" s="124">
        <v>3</v>
      </c>
      <c r="G182" s="291">
        <f>SUM(H182:J182)</f>
        <v>8556</v>
      </c>
      <c r="H182" s="291">
        <f>SUM('Аналитич.табл.'!T247)</f>
        <v>855.6</v>
      </c>
      <c r="I182" s="291">
        <f>SUM('Аналитич.табл.'!U247)</f>
        <v>7700.4</v>
      </c>
      <c r="J182" s="300">
        <f>SUM('Аналитич.табл.'!V247)</f>
        <v>0</v>
      </c>
    </row>
    <row r="183" spans="1:10" s="75" customFormat="1" ht="26.25" customHeight="1">
      <c r="A183" s="827" t="s">
        <v>766</v>
      </c>
      <c r="B183" s="140">
        <v>20</v>
      </c>
      <c r="C183" s="47">
        <v>10</v>
      </c>
      <c r="D183" s="47"/>
      <c r="E183" s="48"/>
      <c r="F183" s="46"/>
      <c r="G183" s="279">
        <f>SUM(G185+G187+G195+G202+G190)</f>
        <v>80204</v>
      </c>
      <c r="H183" s="279">
        <f>SUM(H185+H187+H195+H202+H190)</f>
        <v>6835.8</v>
      </c>
      <c r="I183" s="279">
        <f>SUM(I185+I187+I195+I202+I190)</f>
        <v>69303.8</v>
      </c>
      <c r="J183" s="280">
        <f>SUM(J185+J187+J195+J202+J190)</f>
        <v>4064.4000000000005</v>
      </c>
    </row>
    <row r="184" spans="1:10" s="75" customFormat="1" ht="24" customHeight="1">
      <c r="A184" s="844" t="s">
        <v>666</v>
      </c>
      <c r="B184" s="172">
        <v>20</v>
      </c>
      <c r="C184" s="173">
        <v>10</v>
      </c>
      <c r="D184" s="173">
        <v>1</v>
      </c>
      <c r="E184" s="174"/>
      <c r="F184" s="175"/>
      <c r="G184" s="301">
        <f>SUM(G185)</f>
        <v>3757.8</v>
      </c>
      <c r="H184" s="301">
        <f aca="true" t="shared" si="13" ref="H184:J185">SUM(H185)</f>
        <v>3757.8</v>
      </c>
      <c r="I184" s="301">
        <f t="shared" si="13"/>
        <v>0</v>
      </c>
      <c r="J184" s="302">
        <f t="shared" si="13"/>
        <v>0</v>
      </c>
    </row>
    <row r="185" spans="1:10" ht="33" customHeight="1">
      <c r="A185" s="828" t="s">
        <v>767</v>
      </c>
      <c r="B185" s="141">
        <v>20</v>
      </c>
      <c r="C185" s="50">
        <v>10</v>
      </c>
      <c r="D185" s="50">
        <v>1</v>
      </c>
      <c r="E185" s="51">
        <v>4910100</v>
      </c>
      <c r="F185" s="49"/>
      <c r="G185" s="281">
        <f>SUM(G186)</f>
        <v>3757.8</v>
      </c>
      <c r="H185" s="281">
        <f t="shared" si="13"/>
        <v>3757.8</v>
      </c>
      <c r="I185" s="281">
        <f t="shared" si="13"/>
        <v>0</v>
      </c>
      <c r="J185" s="282">
        <f t="shared" si="13"/>
        <v>0</v>
      </c>
    </row>
    <row r="186" spans="1:10" ht="24" customHeight="1">
      <c r="A186" s="828" t="s">
        <v>862</v>
      </c>
      <c r="B186" s="141">
        <v>20</v>
      </c>
      <c r="C186" s="50">
        <v>10</v>
      </c>
      <c r="D186" s="50">
        <v>1</v>
      </c>
      <c r="E186" s="51">
        <v>4910100</v>
      </c>
      <c r="F186" s="49">
        <v>5</v>
      </c>
      <c r="G186" s="281">
        <f>SUM(H186:J186)</f>
        <v>3757.8</v>
      </c>
      <c r="H186" s="281">
        <f>SUM('Аналитич.табл.'!T261)</f>
        <v>3757.8</v>
      </c>
      <c r="I186" s="281">
        <f>SUM('Аналитич.табл.'!U261)</f>
        <v>0</v>
      </c>
      <c r="J186" s="282">
        <f>SUM('Аналитич.табл.'!V261)</f>
        <v>0</v>
      </c>
    </row>
    <row r="187" spans="1:10" ht="23.25" customHeight="1">
      <c r="A187" s="832" t="s">
        <v>824</v>
      </c>
      <c r="B187" s="140">
        <v>20</v>
      </c>
      <c r="C187" s="47">
        <v>10</v>
      </c>
      <c r="D187" s="47">
        <v>2</v>
      </c>
      <c r="E187" s="48"/>
      <c r="F187" s="46"/>
      <c r="G187" s="281">
        <f aca="true" t="shared" si="14" ref="G187:J188">SUM(G188)</f>
        <v>6284.400000000001</v>
      </c>
      <c r="H187" s="281">
        <f t="shared" si="14"/>
        <v>2720</v>
      </c>
      <c r="I187" s="281">
        <f t="shared" si="14"/>
        <v>0</v>
      </c>
      <c r="J187" s="282">
        <f t="shared" si="14"/>
        <v>3564.4000000000005</v>
      </c>
    </row>
    <row r="188" spans="1:10" ht="21.75" customHeight="1">
      <c r="A188" s="829" t="s">
        <v>151</v>
      </c>
      <c r="B188" s="141">
        <v>20</v>
      </c>
      <c r="C188" s="50">
        <v>10</v>
      </c>
      <c r="D188" s="50">
        <v>2</v>
      </c>
      <c r="E188" s="51">
        <v>5070000</v>
      </c>
      <c r="F188" s="49"/>
      <c r="G188" s="281">
        <f>SUM(G189)</f>
        <v>6284.400000000001</v>
      </c>
      <c r="H188" s="281">
        <f>SUM(H189)</f>
        <v>2720</v>
      </c>
      <c r="I188" s="281">
        <f t="shared" si="14"/>
        <v>0</v>
      </c>
      <c r="J188" s="282">
        <f t="shared" si="14"/>
        <v>3564.4000000000005</v>
      </c>
    </row>
    <row r="189" spans="1:10" ht="23.25" customHeight="1">
      <c r="A189" s="829" t="s">
        <v>125</v>
      </c>
      <c r="B189" s="141">
        <v>20</v>
      </c>
      <c r="C189" s="50">
        <v>10</v>
      </c>
      <c r="D189" s="50">
        <v>2</v>
      </c>
      <c r="E189" s="51">
        <v>5079900</v>
      </c>
      <c r="F189" s="49">
        <v>1</v>
      </c>
      <c r="G189" s="281">
        <f>SUM(H189:J189)</f>
        <v>6284.400000000001</v>
      </c>
      <c r="H189" s="281">
        <f>SUM('Аналитич.табл.'!T263)</f>
        <v>2720</v>
      </c>
      <c r="I189" s="281">
        <f>SUM('Аналитич.табл.'!U263)</f>
        <v>0</v>
      </c>
      <c r="J189" s="282">
        <f>SUM('Аналитич.табл.'!V263)</f>
        <v>3564.4000000000005</v>
      </c>
    </row>
    <row r="190" spans="1:10" ht="20.25" customHeight="1">
      <c r="A190" s="827" t="s">
        <v>670</v>
      </c>
      <c r="B190" s="140">
        <v>20</v>
      </c>
      <c r="C190" s="47">
        <v>10</v>
      </c>
      <c r="D190" s="47">
        <v>3</v>
      </c>
      <c r="E190" s="48"/>
      <c r="F190" s="46"/>
      <c r="G190" s="279">
        <f>SUM(G191+G192)</f>
        <v>1538</v>
      </c>
      <c r="H190" s="279">
        <f>SUM(H192)</f>
        <v>358</v>
      </c>
      <c r="I190" s="279">
        <f>SUM(I191)</f>
        <v>680</v>
      </c>
      <c r="J190" s="279">
        <f>SUM(J191+J192)</f>
        <v>500</v>
      </c>
    </row>
    <row r="191" spans="1:10" ht="49.5" customHeight="1">
      <c r="A191" s="152" t="s">
        <v>900</v>
      </c>
      <c r="B191" s="141">
        <v>20</v>
      </c>
      <c r="C191" s="50">
        <v>10</v>
      </c>
      <c r="D191" s="50">
        <v>3</v>
      </c>
      <c r="E191" s="51">
        <v>5058600</v>
      </c>
      <c r="F191" s="49">
        <v>5</v>
      </c>
      <c r="G191" s="281">
        <f>SUM(H191:J191)</f>
        <v>680</v>
      </c>
      <c r="H191" s="281"/>
      <c r="I191" s="281">
        <f>SUM('Аналитич.табл.'!U278)</f>
        <v>680</v>
      </c>
      <c r="J191" s="282"/>
    </row>
    <row r="192" spans="1:10" ht="21" customHeight="1">
      <c r="A192" s="829" t="s">
        <v>31</v>
      </c>
      <c r="B192" s="141">
        <v>20</v>
      </c>
      <c r="C192" s="50">
        <v>10</v>
      </c>
      <c r="D192" s="50">
        <v>3</v>
      </c>
      <c r="E192" s="51">
        <v>5140100</v>
      </c>
      <c r="F192" s="49"/>
      <c r="G192" s="281">
        <f>SUM(H192:J192)</f>
        <v>858</v>
      </c>
      <c r="H192" s="281">
        <f>SUM(H193)</f>
        <v>358</v>
      </c>
      <c r="I192" s="281"/>
      <c r="J192" s="281">
        <f>SUM(J193)</f>
        <v>500</v>
      </c>
    </row>
    <row r="193" spans="1:10" ht="21" customHeight="1">
      <c r="A193" s="829" t="s">
        <v>670</v>
      </c>
      <c r="B193" s="141">
        <v>20</v>
      </c>
      <c r="C193" s="50">
        <v>10</v>
      </c>
      <c r="D193" s="50">
        <v>3</v>
      </c>
      <c r="E193" s="51">
        <v>5140100</v>
      </c>
      <c r="F193" s="49"/>
      <c r="G193" s="281">
        <f>SUM(H193:J193)</f>
        <v>858</v>
      </c>
      <c r="H193" s="281">
        <f>SUM(H194)</f>
        <v>358</v>
      </c>
      <c r="I193" s="281"/>
      <c r="J193" s="281">
        <f>SUM(J194)</f>
        <v>500</v>
      </c>
    </row>
    <row r="194" spans="1:10" ht="21" customHeight="1">
      <c r="A194" s="829" t="s">
        <v>559</v>
      </c>
      <c r="B194" s="141">
        <v>20</v>
      </c>
      <c r="C194" s="50">
        <v>10</v>
      </c>
      <c r="D194" s="50">
        <v>3</v>
      </c>
      <c r="E194" s="51">
        <v>5140100</v>
      </c>
      <c r="F194" s="49">
        <v>5</v>
      </c>
      <c r="G194" s="281">
        <f>SUM(H194:J194)</f>
        <v>858</v>
      </c>
      <c r="H194" s="281">
        <f>SUM('Аналитич.табл.'!T283+'Аналитич.табл.'!T282)</f>
        <v>358</v>
      </c>
      <c r="I194" s="281"/>
      <c r="J194" s="282">
        <f>SUM('Аналитич.табл.'!V283)</f>
        <v>500</v>
      </c>
    </row>
    <row r="195" spans="1:10" s="75" customFormat="1" ht="21.75" customHeight="1">
      <c r="A195" s="827" t="s">
        <v>684</v>
      </c>
      <c r="B195" s="140">
        <v>20</v>
      </c>
      <c r="C195" s="47">
        <v>10</v>
      </c>
      <c r="D195" s="47">
        <v>4</v>
      </c>
      <c r="E195" s="48"/>
      <c r="F195" s="46"/>
      <c r="G195" s="279">
        <f>SUM(G196+G200+G198)</f>
        <v>58942.9</v>
      </c>
      <c r="H195" s="279">
        <f>SUM(H196+H200+H198)</f>
        <v>0</v>
      </c>
      <c r="I195" s="279">
        <f>SUM(I196+I200+I198)</f>
        <v>58942.9</v>
      </c>
      <c r="J195" s="280">
        <f>SUM(J196+J200)</f>
        <v>0</v>
      </c>
    </row>
    <row r="196" spans="1:10" s="75" customFormat="1" ht="21.75" customHeight="1">
      <c r="A196" s="829" t="s">
        <v>871</v>
      </c>
      <c r="B196" s="141">
        <v>20</v>
      </c>
      <c r="C196" s="50">
        <v>10</v>
      </c>
      <c r="D196" s="50">
        <v>4</v>
      </c>
      <c r="E196" s="51">
        <v>5050000</v>
      </c>
      <c r="F196" s="49"/>
      <c r="G196" s="281">
        <f>SUM(G197)</f>
        <v>576.9</v>
      </c>
      <c r="H196" s="281">
        <f>SUM(H197)</f>
        <v>0</v>
      </c>
      <c r="I196" s="281">
        <f>SUM(I197)</f>
        <v>576.9</v>
      </c>
      <c r="J196" s="282">
        <f>SUM(J197)</f>
        <v>0</v>
      </c>
    </row>
    <row r="197" spans="1:10" s="75" customFormat="1" ht="21.75" customHeight="1">
      <c r="A197" s="829" t="s">
        <v>862</v>
      </c>
      <c r="B197" s="141">
        <v>20</v>
      </c>
      <c r="C197" s="50">
        <v>10</v>
      </c>
      <c r="D197" s="50">
        <v>4</v>
      </c>
      <c r="E197" s="51">
        <v>5050502</v>
      </c>
      <c r="F197" s="49">
        <v>5</v>
      </c>
      <c r="G197" s="281">
        <f>SUM(H197:J197)</f>
        <v>576.9</v>
      </c>
      <c r="H197" s="281">
        <f>SUM('Аналитич.табл.'!T285)</f>
        <v>0</v>
      </c>
      <c r="I197" s="281">
        <f>SUM('Аналитич.табл.'!U285)</f>
        <v>576.9</v>
      </c>
      <c r="J197" s="282">
        <f>SUM('Аналитич.табл.'!V285)</f>
        <v>0</v>
      </c>
    </row>
    <row r="198" spans="1:10" s="75" customFormat="1" ht="20.25" customHeight="1">
      <c r="A198" s="829" t="s">
        <v>30</v>
      </c>
      <c r="B198" s="141">
        <v>20</v>
      </c>
      <c r="C198" s="50">
        <v>10</v>
      </c>
      <c r="D198" s="50">
        <v>4</v>
      </c>
      <c r="E198" s="51">
        <v>5140000</v>
      </c>
      <c r="F198" s="49"/>
      <c r="G198" s="281">
        <f>SUM(G199)</f>
        <v>3917.9</v>
      </c>
      <c r="H198" s="281">
        <f>SUM(H199)</f>
        <v>0</v>
      </c>
      <c r="I198" s="281">
        <f>SUM(I199)</f>
        <v>3917.9</v>
      </c>
      <c r="J198" s="282"/>
    </row>
    <row r="199" spans="1:10" s="75" customFormat="1" ht="21.75" customHeight="1">
      <c r="A199" s="829" t="s">
        <v>31</v>
      </c>
      <c r="B199" s="141">
        <v>20</v>
      </c>
      <c r="C199" s="50">
        <v>10</v>
      </c>
      <c r="D199" s="50">
        <v>4</v>
      </c>
      <c r="E199" s="51">
        <v>5140100</v>
      </c>
      <c r="F199" s="49">
        <v>5</v>
      </c>
      <c r="G199" s="281">
        <f>SUM(H199:J199)</f>
        <v>3917.9</v>
      </c>
      <c r="H199" s="281"/>
      <c r="I199" s="281">
        <f>SUM('Аналитич.табл.'!U286)</f>
        <v>3917.9</v>
      </c>
      <c r="J199" s="282"/>
    </row>
    <row r="200" spans="1:10" s="77" customFormat="1" ht="33" customHeight="1">
      <c r="A200" s="829" t="s">
        <v>152</v>
      </c>
      <c r="B200" s="141">
        <v>20</v>
      </c>
      <c r="C200" s="50">
        <v>10</v>
      </c>
      <c r="D200" s="50">
        <v>4</v>
      </c>
      <c r="E200" s="51">
        <v>5201300</v>
      </c>
      <c r="F200" s="49"/>
      <c r="G200" s="281">
        <f>SUM(G201)</f>
        <v>54448.1</v>
      </c>
      <c r="H200" s="281">
        <f>SUM(H201)</f>
        <v>0</v>
      </c>
      <c r="I200" s="281">
        <f>SUM(I201)</f>
        <v>54448.1</v>
      </c>
      <c r="J200" s="282">
        <f>SUM(J201)</f>
        <v>0</v>
      </c>
    </row>
    <row r="201" spans="1:10" ht="48.75" customHeight="1">
      <c r="A201" s="829" t="s">
        <v>681</v>
      </c>
      <c r="B201" s="141">
        <v>20</v>
      </c>
      <c r="C201" s="50">
        <v>10</v>
      </c>
      <c r="D201" s="50">
        <v>4</v>
      </c>
      <c r="E201" s="51">
        <v>5201313</v>
      </c>
      <c r="F201" s="49">
        <v>5</v>
      </c>
      <c r="G201" s="281">
        <f>SUM(H201:J201)</f>
        <v>54448.1</v>
      </c>
      <c r="H201" s="281">
        <f>SUM('Аналитич.табл.'!G287)</f>
        <v>0</v>
      </c>
      <c r="I201" s="281">
        <f>SUM('Аналитич.табл.'!U287)</f>
        <v>54448.1</v>
      </c>
      <c r="J201" s="282">
        <f>SUM('Аналитич.табл.'!I287)</f>
        <v>0</v>
      </c>
    </row>
    <row r="202" spans="1:10" ht="23.25" customHeight="1">
      <c r="A202" s="832" t="s">
        <v>671</v>
      </c>
      <c r="B202" s="140">
        <v>20</v>
      </c>
      <c r="C202" s="47">
        <v>10</v>
      </c>
      <c r="D202" s="47">
        <v>6</v>
      </c>
      <c r="E202" s="51"/>
      <c r="F202" s="49"/>
      <c r="G202" s="279">
        <f>SUM(G203)</f>
        <v>9680.9</v>
      </c>
      <c r="H202" s="279">
        <f>SUM(H203)</f>
        <v>0</v>
      </c>
      <c r="I202" s="279">
        <f>SUM(I203)</f>
        <v>9680.9</v>
      </c>
      <c r="J202" s="280">
        <f>SUM(J203)</f>
        <v>0</v>
      </c>
    </row>
    <row r="203" spans="1:10" ht="18.75" customHeight="1">
      <c r="A203" s="828" t="s">
        <v>722</v>
      </c>
      <c r="B203" s="141">
        <v>20</v>
      </c>
      <c r="C203" s="50">
        <v>10</v>
      </c>
      <c r="D203" s="50">
        <v>6</v>
      </c>
      <c r="E203" s="51">
        <v>20400</v>
      </c>
      <c r="F203" s="49"/>
      <c r="G203" s="281">
        <f>SUM(H203:J203)</f>
        <v>9680.9</v>
      </c>
      <c r="H203" s="281">
        <f>SUM(H204)</f>
        <v>0</v>
      </c>
      <c r="I203" s="281">
        <f>SUM(I204)</f>
        <v>9680.9</v>
      </c>
      <c r="J203" s="282">
        <f>SUM(J204)</f>
        <v>0</v>
      </c>
    </row>
    <row r="204" spans="1:10" ht="21" customHeight="1">
      <c r="A204" s="828" t="s">
        <v>835</v>
      </c>
      <c r="B204" s="141">
        <v>20</v>
      </c>
      <c r="C204" s="50">
        <v>10</v>
      </c>
      <c r="D204" s="50">
        <v>6</v>
      </c>
      <c r="E204" s="51">
        <v>20400</v>
      </c>
      <c r="F204" s="49">
        <v>500</v>
      </c>
      <c r="G204" s="281">
        <f>SUM(H204:J204)</f>
        <v>9680.9</v>
      </c>
      <c r="H204" s="281"/>
      <c r="I204" s="281">
        <f>SUM('Аналитич.табл.'!U289)</f>
        <v>9680.9</v>
      </c>
      <c r="J204" s="282">
        <f>SUM('Аналитич.табл.'!I289)</f>
        <v>0</v>
      </c>
    </row>
    <row r="205" spans="1:10" ht="18" customHeight="1" thickBot="1">
      <c r="A205" s="321"/>
      <c r="B205" s="313"/>
      <c r="C205" s="314"/>
      <c r="D205" s="314"/>
      <c r="E205" s="315"/>
      <c r="F205" s="313"/>
      <c r="G205" s="316"/>
      <c r="H205" s="316"/>
      <c r="I205" s="316"/>
      <c r="J205" s="316"/>
    </row>
    <row r="206" spans="1:10" ht="18" customHeight="1">
      <c r="A206" s="1155" t="s">
        <v>736</v>
      </c>
      <c r="B206" s="1151" t="s">
        <v>711</v>
      </c>
      <c r="C206" s="1152"/>
      <c r="D206" s="1152"/>
      <c r="E206" s="1152"/>
      <c r="F206" s="1153"/>
      <c r="G206" s="1083" t="s">
        <v>570</v>
      </c>
      <c r="H206" s="1083" t="s">
        <v>371</v>
      </c>
      <c r="I206" s="1083"/>
      <c r="J206" s="1084"/>
    </row>
    <row r="207" spans="1:10" ht="109.5" customHeight="1" thickBot="1">
      <c r="A207" s="1156"/>
      <c r="B207" s="318" t="s">
        <v>567</v>
      </c>
      <c r="C207" s="318" t="s">
        <v>368</v>
      </c>
      <c r="D207" s="318" t="s">
        <v>369</v>
      </c>
      <c r="E207" s="318" t="s">
        <v>568</v>
      </c>
      <c r="F207" s="318" t="s">
        <v>569</v>
      </c>
      <c r="G207" s="1154"/>
      <c r="H207" s="319" t="s">
        <v>715</v>
      </c>
      <c r="I207" s="319" t="s">
        <v>719</v>
      </c>
      <c r="J207" s="320" t="s">
        <v>720</v>
      </c>
    </row>
    <row r="208" spans="1:10" ht="18" customHeight="1" thickBot="1">
      <c r="A208" s="73">
        <v>1</v>
      </c>
      <c r="B208" s="74">
        <v>2</v>
      </c>
      <c r="C208" s="74">
        <v>3</v>
      </c>
      <c r="D208" s="74">
        <v>4</v>
      </c>
      <c r="E208" s="74">
        <v>5</v>
      </c>
      <c r="F208" s="74">
        <v>6</v>
      </c>
      <c r="G208" s="74">
        <v>7</v>
      </c>
      <c r="H208" s="86">
        <v>8</v>
      </c>
      <c r="I208" s="86">
        <v>9</v>
      </c>
      <c r="J208" s="87">
        <v>10</v>
      </c>
    </row>
    <row r="209" spans="1:10" s="75" customFormat="1" ht="18.75" customHeight="1">
      <c r="A209" s="130" t="s">
        <v>190</v>
      </c>
      <c r="B209" s="140">
        <v>430</v>
      </c>
      <c r="C209" s="47"/>
      <c r="D209" s="47"/>
      <c r="E209" s="48"/>
      <c r="F209" s="46"/>
      <c r="G209" s="279">
        <f>SUM(G210+G219+G242+G226+G239+G235)</f>
        <v>234475.9</v>
      </c>
      <c r="H209" s="279">
        <f>SUM(H210+H219+H242+H226+H239+H235)</f>
        <v>58028.8</v>
      </c>
      <c r="I209" s="279">
        <f>SUM(I210+I219+I242+I226+I239+I235)</f>
        <v>176433.80000000002</v>
      </c>
      <c r="J209" s="279">
        <f>SUM(J210+J219+J242+J226+J239+J235)</f>
        <v>13.3</v>
      </c>
    </row>
    <row r="210" spans="1:10" s="75" customFormat="1" ht="18" customHeight="1">
      <c r="A210" s="130" t="s">
        <v>712</v>
      </c>
      <c r="B210" s="141">
        <v>430</v>
      </c>
      <c r="C210" s="47">
        <v>1</v>
      </c>
      <c r="D210" s="47"/>
      <c r="E210" s="48"/>
      <c r="F210" s="46"/>
      <c r="G210" s="279">
        <f>SUM(H210:J210)</f>
        <v>25571.1</v>
      </c>
      <c r="H210" s="279">
        <f>SUM(H211)</f>
        <v>25547.2</v>
      </c>
      <c r="I210" s="279">
        <f>SUM(I211)</f>
        <v>10.6</v>
      </c>
      <c r="J210" s="280">
        <f>SUM(J211)</f>
        <v>13.3</v>
      </c>
    </row>
    <row r="211" spans="1:10" s="75" customFormat="1" ht="20.25" customHeight="1">
      <c r="A211" s="130" t="s">
        <v>749</v>
      </c>
      <c r="B211" s="141">
        <v>430</v>
      </c>
      <c r="C211" s="47">
        <v>1</v>
      </c>
      <c r="D211" s="47">
        <v>14</v>
      </c>
      <c r="E211" s="48"/>
      <c r="F211" s="46"/>
      <c r="G211" s="279">
        <f>SUM(H211:J211)</f>
        <v>25571.1</v>
      </c>
      <c r="H211" s="279">
        <f>SUM(H212+H214)</f>
        <v>25547.2</v>
      </c>
      <c r="I211" s="279">
        <f>SUM(I212+I214)</f>
        <v>10.6</v>
      </c>
      <c r="J211" s="280">
        <f>SUM(J212+J214)</f>
        <v>13.3</v>
      </c>
    </row>
    <row r="212" spans="1:10" ht="22.5" customHeight="1">
      <c r="A212" s="131" t="s">
        <v>721</v>
      </c>
      <c r="B212" s="141">
        <v>430</v>
      </c>
      <c r="C212" s="50">
        <v>1</v>
      </c>
      <c r="D212" s="50">
        <v>14</v>
      </c>
      <c r="E212" s="51">
        <v>20400</v>
      </c>
      <c r="F212" s="49"/>
      <c r="G212" s="281">
        <f>SUM(H212:J212)</f>
        <v>22676.5</v>
      </c>
      <c r="H212" s="281">
        <f>SUM(H213)</f>
        <v>22663.2</v>
      </c>
      <c r="I212" s="281">
        <f>SUM(I213)</f>
        <v>0</v>
      </c>
      <c r="J212" s="282">
        <f>SUM(J213)</f>
        <v>13.3</v>
      </c>
    </row>
    <row r="213" spans="1:10" ht="20.25" customHeight="1">
      <c r="A213" s="131" t="s">
        <v>722</v>
      </c>
      <c r="B213" s="141">
        <v>430</v>
      </c>
      <c r="C213" s="50">
        <v>1</v>
      </c>
      <c r="D213" s="50">
        <v>14</v>
      </c>
      <c r="E213" s="51">
        <v>20400</v>
      </c>
      <c r="F213" s="49">
        <v>500</v>
      </c>
      <c r="G213" s="281">
        <f>SUM(H213:J213)</f>
        <v>22676.5</v>
      </c>
      <c r="H213" s="281">
        <f>SUM('Аналитич.табл.'!T31)</f>
        <v>22663.2</v>
      </c>
      <c r="I213" s="281">
        <f>SUM('Аналитич.табл.'!U31)</f>
        <v>0</v>
      </c>
      <c r="J213" s="282">
        <f>SUM('Аналитич.табл.'!V31)</f>
        <v>13.3</v>
      </c>
    </row>
    <row r="214" spans="1:10" ht="30.75" customHeight="1">
      <c r="A214" s="132" t="s">
        <v>189</v>
      </c>
      <c r="B214" s="141">
        <v>430</v>
      </c>
      <c r="C214" s="50">
        <v>1</v>
      </c>
      <c r="D214" s="50">
        <v>14</v>
      </c>
      <c r="E214" s="51">
        <v>900000</v>
      </c>
      <c r="F214" s="49"/>
      <c r="G214" s="281">
        <f>SUM(H214:J214)</f>
        <v>2894.6</v>
      </c>
      <c r="H214" s="281">
        <f>SUM(H217+H215)</f>
        <v>2884</v>
      </c>
      <c r="I214" s="281">
        <f>SUM(I217+I215)</f>
        <v>10.6</v>
      </c>
      <c r="J214" s="282">
        <f>SUM(J217)</f>
        <v>0</v>
      </c>
    </row>
    <row r="215" spans="1:10" ht="18.75" customHeight="1">
      <c r="A215" s="132" t="s">
        <v>896</v>
      </c>
      <c r="B215" s="141">
        <v>430</v>
      </c>
      <c r="C215" s="50">
        <v>1</v>
      </c>
      <c r="D215" s="50">
        <v>14</v>
      </c>
      <c r="E215" s="51"/>
      <c r="F215" s="49"/>
      <c r="G215" s="281">
        <f>SUM(G216)</f>
        <v>10.6</v>
      </c>
      <c r="H215" s="281">
        <f>SUM(H216)</f>
        <v>0</v>
      </c>
      <c r="I215" s="281">
        <f>SUM(I216)</f>
        <v>10.6</v>
      </c>
      <c r="J215" s="282">
        <f>SUM(J216)</f>
        <v>0</v>
      </c>
    </row>
    <row r="216" spans="1:10" ht="19.5" customHeight="1">
      <c r="A216" s="132" t="s">
        <v>835</v>
      </c>
      <c r="B216" s="141">
        <v>430</v>
      </c>
      <c r="C216" s="50">
        <v>1</v>
      </c>
      <c r="D216" s="50">
        <v>14</v>
      </c>
      <c r="E216" s="51">
        <v>920000</v>
      </c>
      <c r="F216" s="49">
        <v>500</v>
      </c>
      <c r="G216" s="281">
        <f>SUM(H216:J216)</f>
        <v>10.6</v>
      </c>
      <c r="H216" s="281">
        <f>SUM('Аналитич.табл.'!T33)</f>
        <v>0</v>
      </c>
      <c r="I216" s="281">
        <f>SUM('Аналитич.табл.'!U33)</f>
        <v>10.6</v>
      </c>
      <c r="J216" s="282">
        <f>SUM('Аналитич.табл.'!V33)</f>
        <v>0</v>
      </c>
    </row>
    <row r="217" spans="1:10" ht="33.75" customHeight="1">
      <c r="A217" s="132" t="s">
        <v>768</v>
      </c>
      <c r="B217" s="141">
        <v>430</v>
      </c>
      <c r="C217" s="50">
        <v>1</v>
      </c>
      <c r="D217" s="50">
        <v>14</v>
      </c>
      <c r="E217" s="51">
        <v>900200</v>
      </c>
      <c r="F217" s="49"/>
      <c r="G217" s="281">
        <f>SUM(H217:J217)</f>
        <v>2884</v>
      </c>
      <c r="H217" s="281">
        <f>SUM(H218)</f>
        <v>2884</v>
      </c>
      <c r="I217" s="281">
        <f>SUM(I218)</f>
        <v>0</v>
      </c>
      <c r="J217" s="282">
        <f>SUM(J218)</f>
        <v>0</v>
      </c>
    </row>
    <row r="218" spans="1:10" ht="19.5" customHeight="1">
      <c r="A218" s="132" t="s">
        <v>835</v>
      </c>
      <c r="B218" s="141">
        <v>430</v>
      </c>
      <c r="C218" s="50">
        <v>1</v>
      </c>
      <c r="D218" s="50">
        <v>14</v>
      </c>
      <c r="E218" s="51">
        <v>900200</v>
      </c>
      <c r="F218" s="49">
        <v>500</v>
      </c>
      <c r="G218" s="281">
        <f>SUM(H218:J218)</f>
        <v>2884</v>
      </c>
      <c r="H218" s="281">
        <f>SUM('Аналитич.табл.'!T32)</f>
        <v>2884</v>
      </c>
      <c r="I218" s="281">
        <f>SUM('Аналитич.табл.'!U32)</f>
        <v>0</v>
      </c>
      <c r="J218" s="282">
        <f>SUM('Аналитич.табл.'!V32)</f>
        <v>0</v>
      </c>
    </row>
    <row r="219" spans="1:10" s="75" customFormat="1" ht="20.25" customHeight="1">
      <c r="A219" s="130" t="s">
        <v>751</v>
      </c>
      <c r="B219" s="140">
        <v>430</v>
      </c>
      <c r="C219" s="47">
        <v>4</v>
      </c>
      <c r="D219" s="47"/>
      <c r="E219" s="48"/>
      <c r="F219" s="46"/>
      <c r="G219" s="279">
        <f>SUM(G222+G220)</f>
        <v>7205.7</v>
      </c>
      <c r="H219" s="279">
        <f>SUM(H222+H220)</f>
        <v>7205.7</v>
      </c>
      <c r="I219" s="279">
        <f>SUM(I222)</f>
        <v>0</v>
      </c>
      <c r="J219" s="280">
        <f>SUM(J222)</f>
        <v>0</v>
      </c>
    </row>
    <row r="220" spans="1:10" s="75" customFormat="1" ht="19.5" customHeight="1">
      <c r="A220" s="140" t="s">
        <v>826</v>
      </c>
      <c r="B220" s="140">
        <v>430</v>
      </c>
      <c r="C220" s="47">
        <v>4</v>
      </c>
      <c r="D220" s="47">
        <v>10</v>
      </c>
      <c r="E220" s="48"/>
      <c r="F220" s="46"/>
      <c r="G220" s="279">
        <f>SUM(G221)</f>
        <v>301</v>
      </c>
      <c r="H220" s="279">
        <f>SUM(H221)</f>
        <v>301</v>
      </c>
      <c r="I220" s="279"/>
      <c r="J220" s="280"/>
    </row>
    <row r="221" spans="1:10" s="75" customFormat="1" ht="20.25" customHeight="1">
      <c r="A221" s="141" t="s">
        <v>29</v>
      </c>
      <c r="B221" s="141">
        <v>430</v>
      </c>
      <c r="C221" s="50">
        <v>4</v>
      </c>
      <c r="D221" s="50">
        <v>10</v>
      </c>
      <c r="E221" s="51">
        <v>3300200</v>
      </c>
      <c r="F221" s="49">
        <v>500</v>
      </c>
      <c r="G221" s="279">
        <f>SUM(H221:J221)</f>
        <v>301</v>
      </c>
      <c r="H221" s="279">
        <f>SUM('Аналитич.табл.'!T81)</f>
        <v>301</v>
      </c>
      <c r="I221" s="279"/>
      <c r="J221" s="280"/>
    </row>
    <row r="222" spans="1:10" s="75" customFormat="1" ht="19.5" customHeight="1">
      <c r="A222" s="130" t="s">
        <v>645</v>
      </c>
      <c r="B222" s="141">
        <v>430</v>
      </c>
      <c r="C222" s="47">
        <v>4</v>
      </c>
      <c r="D222" s="47">
        <v>12</v>
      </c>
      <c r="E222" s="48"/>
      <c r="F222" s="46"/>
      <c r="G222" s="279">
        <f>SUM(G223)</f>
        <v>6904.7</v>
      </c>
      <c r="H222" s="279">
        <f aca="true" t="shared" si="15" ref="H222:J224">SUM(H223)</f>
        <v>6904.7</v>
      </c>
      <c r="I222" s="279">
        <f t="shared" si="15"/>
        <v>0</v>
      </c>
      <c r="J222" s="280">
        <f t="shared" si="15"/>
        <v>0</v>
      </c>
    </row>
    <row r="223" spans="1:10" ht="20.25" customHeight="1">
      <c r="A223" s="131" t="s">
        <v>770</v>
      </c>
      <c r="B223" s="141">
        <v>430</v>
      </c>
      <c r="C223" s="50">
        <v>4</v>
      </c>
      <c r="D223" s="50">
        <v>12</v>
      </c>
      <c r="E223" s="51">
        <v>3400000</v>
      </c>
      <c r="F223" s="49"/>
      <c r="G223" s="281">
        <f>SUM(G224)</f>
        <v>6904.7</v>
      </c>
      <c r="H223" s="281">
        <f t="shared" si="15"/>
        <v>6904.7</v>
      </c>
      <c r="I223" s="281">
        <f t="shared" si="15"/>
        <v>0</v>
      </c>
      <c r="J223" s="282">
        <f t="shared" si="15"/>
        <v>0</v>
      </c>
    </row>
    <row r="224" spans="1:10" ht="20.25" customHeight="1">
      <c r="A224" s="131" t="s">
        <v>775</v>
      </c>
      <c r="B224" s="141">
        <v>430</v>
      </c>
      <c r="C224" s="50">
        <v>4</v>
      </c>
      <c r="D224" s="50">
        <v>12</v>
      </c>
      <c r="E224" s="51">
        <v>3400300</v>
      </c>
      <c r="F224" s="49">
        <v>500</v>
      </c>
      <c r="G224" s="281">
        <f>SUM(G225)</f>
        <v>6904.7</v>
      </c>
      <c r="H224" s="281">
        <f t="shared" si="15"/>
        <v>6904.7</v>
      </c>
      <c r="I224" s="281">
        <f t="shared" si="15"/>
        <v>0</v>
      </c>
      <c r="J224" s="282">
        <f t="shared" si="15"/>
        <v>0</v>
      </c>
    </row>
    <row r="225" spans="1:10" ht="20.25" customHeight="1">
      <c r="A225" s="131" t="s">
        <v>870</v>
      </c>
      <c r="B225" s="141">
        <v>430</v>
      </c>
      <c r="C225" s="50">
        <v>4</v>
      </c>
      <c r="D225" s="50">
        <v>12</v>
      </c>
      <c r="E225" s="51">
        <v>3400300</v>
      </c>
      <c r="F225" s="49">
        <v>500</v>
      </c>
      <c r="G225" s="281">
        <f>SUM(H225:J225)</f>
        <v>6904.7</v>
      </c>
      <c r="H225" s="281">
        <f>SUM('Аналитич.табл.'!T85)</f>
        <v>6904.7</v>
      </c>
      <c r="I225" s="281">
        <f>SUM('Аналитич.табл.'!U85)</f>
        <v>0</v>
      </c>
      <c r="J225" s="282">
        <f>SUM('Аналитич.табл.'!V85)</f>
        <v>0</v>
      </c>
    </row>
    <row r="226" spans="1:10" ht="21.75" customHeight="1">
      <c r="A226" s="130" t="s">
        <v>752</v>
      </c>
      <c r="B226" s="140">
        <v>430</v>
      </c>
      <c r="C226" s="47">
        <v>5</v>
      </c>
      <c r="D226" s="47">
        <v>0</v>
      </c>
      <c r="E226" s="48"/>
      <c r="F226" s="46"/>
      <c r="G226" s="279">
        <f>SUM(H226:J226)</f>
        <v>164410.6</v>
      </c>
      <c r="H226" s="279">
        <f>SUM(H227)</f>
        <v>25041.9</v>
      </c>
      <c r="I226" s="279">
        <f>SUM(I227)</f>
        <v>139368.7</v>
      </c>
      <c r="J226" s="280">
        <f>SUM(J227)</f>
        <v>0</v>
      </c>
    </row>
    <row r="227" spans="1:10" ht="20.25" customHeight="1">
      <c r="A227" s="133" t="s">
        <v>647</v>
      </c>
      <c r="B227" s="140">
        <v>430</v>
      </c>
      <c r="C227" s="47">
        <v>5</v>
      </c>
      <c r="D227" s="47">
        <v>1</v>
      </c>
      <c r="E227" s="48"/>
      <c r="F227" s="46"/>
      <c r="G227" s="279">
        <f>SUM(H227:J227)</f>
        <v>164410.6</v>
      </c>
      <c r="H227" s="279">
        <f>SUM(H228+H229+H234)</f>
        <v>25041.9</v>
      </c>
      <c r="I227" s="279">
        <f>SUM(I228+I229+I234)</f>
        <v>139368.7</v>
      </c>
      <c r="J227" s="280">
        <f>SUM(J228+J229+J234)</f>
        <v>0</v>
      </c>
    </row>
    <row r="228" spans="1:10" ht="22.5" customHeight="1">
      <c r="A228" s="132" t="s">
        <v>895</v>
      </c>
      <c r="B228" s="141">
        <v>430</v>
      </c>
      <c r="C228" s="50">
        <v>5</v>
      </c>
      <c r="D228" s="50">
        <v>1</v>
      </c>
      <c r="E228" s="51">
        <v>1020102</v>
      </c>
      <c r="F228" s="49">
        <v>3</v>
      </c>
      <c r="G228" s="281">
        <f aca="true" t="shared" si="16" ref="G228:G233">SUM(H228:J228)</f>
        <v>7900</v>
      </c>
      <c r="H228" s="297">
        <f>SUM('Аналитич.табл.'!T94)</f>
        <v>7900</v>
      </c>
      <c r="I228" s="297">
        <f>SUM('Аналитич.табл.'!U94)</f>
        <v>0</v>
      </c>
      <c r="J228" s="282">
        <f>SUM('Аналитич.табл.'!V94)</f>
        <v>0</v>
      </c>
    </row>
    <row r="229" spans="1:10" ht="19.5" customHeight="1">
      <c r="A229" s="131" t="s">
        <v>845</v>
      </c>
      <c r="B229" s="141">
        <v>430</v>
      </c>
      <c r="C229" s="50">
        <v>5</v>
      </c>
      <c r="D229" s="50">
        <v>1</v>
      </c>
      <c r="E229" s="51">
        <v>5220000</v>
      </c>
      <c r="F229" s="49">
        <v>3</v>
      </c>
      <c r="G229" s="281">
        <f t="shared" si="16"/>
        <v>154100.1</v>
      </c>
      <c r="H229" s="281">
        <f>SUM(H230+H233)</f>
        <v>17141.9</v>
      </c>
      <c r="I229" s="281">
        <f>SUM(I230+I233)</f>
        <v>136958.2</v>
      </c>
      <c r="J229" s="282">
        <f>SUM(J230+J233)</f>
        <v>0</v>
      </c>
    </row>
    <row r="230" spans="1:10" ht="19.5" customHeight="1">
      <c r="A230" s="135" t="s">
        <v>174</v>
      </c>
      <c r="B230" s="141">
        <v>430</v>
      </c>
      <c r="C230" s="50">
        <v>5</v>
      </c>
      <c r="D230" s="50">
        <v>1</v>
      </c>
      <c r="E230" s="51">
        <v>5222700</v>
      </c>
      <c r="F230" s="49">
        <v>3</v>
      </c>
      <c r="G230" s="281">
        <f t="shared" si="16"/>
        <v>142529.9</v>
      </c>
      <c r="H230" s="281">
        <f>SUM(H231+H232)</f>
        <v>14609.9</v>
      </c>
      <c r="I230" s="281">
        <f>SUM(I231+I232)</f>
        <v>127920</v>
      </c>
      <c r="J230" s="282">
        <f>SUM(J231+J232)</f>
        <v>0</v>
      </c>
    </row>
    <row r="231" spans="1:10" ht="31.5" customHeight="1">
      <c r="A231" s="137" t="s">
        <v>878</v>
      </c>
      <c r="B231" s="141">
        <v>430</v>
      </c>
      <c r="C231" s="50">
        <v>5</v>
      </c>
      <c r="D231" s="50">
        <v>1</v>
      </c>
      <c r="E231" s="51">
        <v>5222701</v>
      </c>
      <c r="F231" s="49">
        <v>3</v>
      </c>
      <c r="G231" s="281">
        <f t="shared" si="16"/>
        <v>79539.1</v>
      </c>
      <c r="H231" s="281">
        <f>SUM('Аналитич.табл.'!T95)</f>
        <v>10755.3</v>
      </c>
      <c r="I231" s="281">
        <f>SUM('Аналитич.табл.'!U95)</f>
        <v>68783.8</v>
      </c>
      <c r="J231" s="282">
        <f>SUM('Аналитич.табл.'!V95)</f>
        <v>0</v>
      </c>
    </row>
    <row r="232" spans="1:10" ht="50.25" customHeight="1">
      <c r="A232" s="137" t="s">
        <v>876</v>
      </c>
      <c r="B232" s="141">
        <v>430</v>
      </c>
      <c r="C232" s="50">
        <v>5</v>
      </c>
      <c r="D232" s="50">
        <v>1</v>
      </c>
      <c r="E232" s="51">
        <v>5222705</v>
      </c>
      <c r="F232" s="49">
        <v>3</v>
      </c>
      <c r="G232" s="281">
        <f t="shared" si="16"/>
        <v>62990.799999999996</v>
      </c>
      <c r="H232" s="281">
        <f>SUM('Аналитич.табл.'!T96)</f>
        <v>3854.6</v>
      </c>
      <c r="I232" s="281">
        <f>SUM('Аналитич.табл.'!U96)</f>
        <v>59136.2</v>
      </c>
      <c r="J232" s="282">
        <f>SUM('Аналитич.табл.'!V96)</f>
        <v>0</v>
      </c>
    </row>
    <row r="233" spans="1:10" ht="20.25" customHeight="1">
      <c r="A233" s="134" t="s">
        <v>894</v>
      </c>
      <c r="B233" s="141">
        <v>430</v>
      </c>
      <c r="C233" s="50">
        <v>5</v>
      </c>
      <c r="D233" s="50">
        <v>1</v>
      </c>
      <c r="E233" s="51">
        <v>5225500</v>
      </c>
      <c r="F233" s="49">
        <v>3</v>
      </c>
      <c r="G233" s="281">
        <f t="shared" si="16"/>
        <v>11570.2</v>
      </c>
      <c r="H233" s="281">
        <f>SUM('Аналитич.табл.'!T97)</f>
        <v>2532</v>
      </c>
      <c r="I233" s="281">
        <f>SUM('Аналитич.табл.'!U97)</f>
        <v>9038.2</v>
      </c>
      <c r="J233" s="282">
        <f>SUM('Аналитич.табл.'!V97)</f>
        <v>0</v>
      </c>
    </row>
    <row r="234" spans="1:10" ht="20.25" customHeight="1">
      <c r="A234" s="134" t="s">
        <v>894</v>
      </c>
      <c r="B234" s="141">
        <v>430</v>
      </c>
      <c r="C234" s="50">
        <v>5</v>
      </c>
      <c r="D234" s="50">
        <v>1</v>
      </c>
      <c r="E234" s="51">
        <v>1040400</v>
      </c>
      <c r="F234" s="49">
        <v>3</v>
      </c>
      <c r="G234" s="281">
        <f aca="true" t="shared" si="17" ref="G234:G241">SUM(H234:J234)</f>
        <v>2410.5</v>
      </c>
      <c r="H234" s="281">
        <f>SUM('Аналитич.табл.'!T98)</f>
        <v>0</v>
      </c>
      <c r="I234" s="281">
        <f>SUM('Аналитич.табл.'!U98)</f>
        <v>2410.5</v>
      </c>
      <c r="J234" s="282">
        <f>SUM('Аналитич.табл.'!V98)</f>
        <v>0</v>
      </c>
    </row>
    <row r="235" spans="1:10" ht="20.25" customHeight="1">
      <c r="A235" s="133" t="s">
        <v>758</v>
      </c>
      <c r="B235" s="140">
        <v>430</v>
      </c>
      <c r="C235" s="47">
        <v>7</v>
      </c>
      <c r="D235" s="47">
        <v>0</v>
      </c>
      <c r="E235" s="48"/>
      <c r="F235" s="46"/>
      <c r="G235" s="279">
        <f>SUM(G236)</f>
        <v>95.5</v>
      </c>
      <c r="H235" s="279">
        <f>SUM(H236)</f>
        <v>95.5</v>
      </c>
      <c r="I235" s="281"/>
      <c r="J235" s="282"/>
    </row>
    <row r="236" spans="1:10" ht="19.5" customHeight="1">
      <c r="A236" s="136" t="s">
        <v>659</v>
      </c>
      <c r="B236" s="141">
        <v>430</v>
      </c>
      <c r="C236" s="47">
        <v>7</v>
      </c>
      <c r="D236" s="47">
        <v>7</v>
      </c>
      <c r="E236" s="48"/>
      <c r="F236" s="46"/>
      <c r="G236" s="281">
        <f t="shared" si="17"/>
        <v>95.5</v>
      </c>
      <c r="H236" s="281">
        <f>SUM(H237)</f>
        <v>95.5</v>
      </c>
      <c r="I236" s="281"/>
      <c r="J236" s="282"/>
    </row>
    <row r="237" spans="1:10" ht="18" customHeight="1">
      <c r="A237" s="132" t="s">
        <v>777</v>
      </c>
      <c r="B237" s="141">
        <v>430</v>
      </c>
      <c r="C237" s="50">
        <v>7</v>
      </c>
      <c r="D237" s="50">
        <v>7</v>
      </c>
      <c r="E237" s="51">
        <v>4310000</v>
      </c>
      <c r="F237" s="49"/>
      <c r="G237" s="281">
        <f t="shared" si="17"/>
        <v>95.5</v>
      </c>
      <c r="H237" s="281">
        <f>SUM(H238)</f>
        <v>95.5</v>
      </c>
      <c r="I237" s="281"/>
      <c r="J237" s="282"/>
    </row>
    <row r="238" spans="1:10" ht="18" customHeight="1">
      <c r="A238" s="131" t="s">
        <v>147</v>
      </c>
      <c r="B238" s="141">
        <v>430</v>
      </c>
      <c r="C238" s="50">
        <v>7</v>
      </c>
      <c r="D238" s="50">
        <v>7</v>
      </c>
      <c r="E238" s="51">
        <v>4310100</v>
      </c>
      <c r="F238" s="49">
        <v>1</v>
      </c>
      <c r="G238" s="281">
        <f t="shared" si="17"/>
        <v>95.5</v>
      </c>
      <c r="H238" s="281">
        <f>SUM('Аналитич.табл.'!T211)</f>
        <v>95.5</v>
      </c>
      <c r="I238" s="281"/>
      <c r="J238" s="282"/>
    </row>
    <row r="239" spans="1:10" ht="18" customHeight="1">
      <c r="A239" s="130" t="s">
        <v>663</v>
      </c>
      <c r="B239" s="141">
        <v>430</v>
      </c>
      <c r="C239" s="47">
        <v>8</v>
      </c>
      <c r="D239" s="47">
        <v>3</v>
      </c>
      <c r="E239" s="48"/>
      <c r="F239" s="46"/>
      <c r="G239" s="281">
        <f t="shared" si="17"/>
        <v>138.5</v>
      </c>
      <c r="H239" s="281">
        <f>SUM(H240)</f>
        <v>138.5</v>
      </c>
      <c r="I239" s="281"/>
      <c r="J239" s="282"/>
    </row>
    <row r="240" spans="1:10" ht="18" customHeight="1">
      <c r="A240" s="131" t="s">
        <v>764</v>
      </c>
      <c r="B240" s="141">
        <v>430</v>
      </c>
      <c r="C240" s="50">
        <v>8</v>
      </c>
      <c r="D240" s="50">
        <v>3</v>
      </c>
      <c r="E240" s="51">
        <v>4539900</v>
      </c>
      <c r="F240" s="49"/>
      <c r="G240" s="281">
        <f t="shared" si="17"/>
        <v>138.5</v>
      </c>
      <c r="H240" s="281">
        <f>SUM(H241)</f>
        <v>138.5</v>
      </c>
      <c r="I240" s="281"/>
      <c r="J240" s="282"/>
    </row>
    <row r="241" spans="1:10" ht="34.5" customHeight="1">
      <c r="A241" s="131" t="s">
        <v>763</v>
      </c>
      <c r="B241" s="141">
        <v>430</v>
      </c>
      <c r="C241" s="50">
        <v>8</v>
      </c>
      <c r="D241" s="50">
        <v>3</v>
      </c>
      <c r="E241" s="51">
        <v>4539900</v>
      </c>
      <c r="F241" s="49">
        <v>1</v>
      </c>
      <c r="G241" s="281">
        <f t="shared" si="17"/>
        <v>138.5</v>
      </c>
      <c r="H241" s="281">
        <f>SUM('Аналитич.табл.'!T231)</f>
        <v>138.5</v>
      </c>
      <c r="I241" s="281"/>
      <c r="J241" s="282"/>
    </row>
    <row r="242" spans="1:10" s="75" customFormat="1" ht="18" customHeight="1">
      <c r="A242" s="130" t="s">
        <v>766</v>
      </c>
      <c r="B242" s="141">
        <v>430</v>
      </c>
      <c r="C242" s="47">
        <v>10</v>
      </c>
      <c r="D242" s="47"/>
      <c r="E242" s="48"/>
      <c r="F242" s="46"/>
      <c r="G242" s="279">
        <f>SUM(G243)</f>
        <v>37054.5</v>
      </c>
      <c r="H242" s="279">
        <f>SUM(H243)</f>
        <v>0</v>
      </c>
      <c r="I242" s="279">
        <f>SUM(I243)</f>
        <v>37054.5</v>
      </c>
      <c r="J242" s="280">
        <f>SUM(J243)</f>
        <v>0</v>
      </c>
    </row>
    <row r="243" spans="1:10" s="75" customFormat="1" ht="18" customHeight="1">
      <c r="A243" s="130" t="s">
        <v>670</v>
      </c>
      <c r="B243" s="141">
        <v>430</v>
      </c>
      <c r="C243" s="47">
        <v>10</v>
      </c>
      <c r="D243" s="47">
        <v>3</v>
      </c>
      <c r="E243" s="48"/>
      <c r="F243" s="46"/>
      <c r="G243" s="279">
        <f>SUM(G245+G246)</f>
        <v>37054.5</v>
      </c>
      <c r="H243" s="279">
        <f>SUM(H245+H246)</f>
        <v>0</v>
      </c>
      <c r="I243" s="279">
        <f>SUM(I245+I246)</f>
        <v>37054.5</v>
      </c>
      <c r="J243" s="280">
        <f>SUM(J245+J246)</f>
        <v>0</v>
      </c>
    </row>
    <row r="244" spans="1:10" ht="18" customHeight="1">
      <c r="A244" s="131" t="s">
        <v>670</v>
      </c>
      <c r="B244" s="141">
        <v>430</v>
      </c>
      <c r="C244" s="50">
        <v>10</v>
      </c>
      <c r="D244" s="50">
        <v>3</v>
      </c>
      <c r="E244" s="51">
        <v>5050000</v>
      </c>
      <c r="F244" s="49">
        <v>5</v>
      </c>
      <c r="G244" s="281">
        <f>SUM(G246+G245)</f>
        <v>37054.5</v>
      </c>
      <c r="H244" s="281">
        <f>SUM(H246+H245)</f>
        <v>0</v>
      </c>
      <c r="I244" s="281">
        <f>SUM(I246+I245)</f>
        <v>37054.5</v>
      </c>
      <c r="J244" s="282">
        <f>SUM(J246+J245)</f>
        <v>0</v>
      </c>
    </row>
    <row r="245" spans="1:10" ht="51.75" customHeight="1">
      <c r="A245" s="132" t="s">
        <v>776</v>
      </c>
      <c r="B245" s="141">
        <v>430</v>
      </c>
      <c r="C245" s="50">
        <v>10</v>
      </c>
      <c r="D245" s="50">
        <v>3</v>
      </c>
      <c r="E245" s="51">
        <v>5053600</v>
      </c>
      <c r="F245" s="49">
        <v>5</v>
      </c>
      <c r="G245" s="281">
        <f>SUM(H245:J245)</f>
        <v>15915</v>
      </c>
      <c r="H245" s="281">
        <f>SUM('Аналитич.табл.'!T269)</f>
        <v>0</v>
      </c>
      <c r="I245" s="281">
        <f>SUM('Аналитич.табл.'!U269)</f>
        <v>15915</v>
      </c>
      <c r="J245" s="282">
        <f>SUM('Аналитич.табл.'!V269)</f>
        <v>0</v>
      </c>
    </row>
    <row r="246" spans="1:10" ht="50.25" customHeight="1">
      <c r="A246" s="131" t="s">
        <v>124</v>
      </c>
      <c r="B246" s="141">
        <v>430</v>
      </c>
      <c r="C246" s="50">
        <v>10</v>
      </c>
      <c r="D246" s="50">
        <v>3</v>
      </c>
      <c r="E246" s="51">
        <v>5053400</v>
      </c>
      <c r="F246" s="49">
        <v>5</v>
      </c>
      <c r="G246" s="281">
        <f>SUM(H246:J246)</f>
        <v>21139.5</v>
      </c>
      <c r="H246" s="281">
        <f>SUM('Аналитич.табл.'!T266)</f>
        <v>0</v>
      </c>
      <c r="I246" s="281">
        <f>SUM('Аналитич.табл.'!U266)</f>
        <v>21139.5</v>
      </c>
      <c r="J246" s="282">
        <f>SUM('Аналитич.табл.'!V266)</f>
        <v>0</v>
      </c>
    </row>
    <row r="247" spans="1:10" s="75" customFormat="1" ht="18.75" customHeight="1">
      <c r="A247" s="130" t="s">
        <v>193</v>
      </c>
      <c r="B247" s="140">
        <v>500</v>
      </c>
      <c r="C247" s="47"/>
      <c r="D247" s="47"/>
      <c r="E247" s="48"/>
      <c r="F247" s="46"/>
      <c r="G247" s="279">
        <f>SUM(G248+G255)</f>
        <v>27738</v>
      </c>
      <c r="H247" s="279">
        <f>SUM(H248+H255)</f>
        <v>27738</v>
      </c>
      <c r="I247" s="279">
        <f>SUM(I248)</f>
        <v>0</v>
      </c>
      <c r="J247" s="280">
        <f>SUM(J248)</f>
        <v>0</v>
      </c>
    </row>
    <row r="248" spans="1:10" s="75" customFormat="1" ht="18" customHeight="1">
      <c r="A248" s="130" t="s">
        <v>712</v>
      </c>
      <c r="B248" s="140">
        <v>500</v>
      </c>
      <c r="C248" s="47">
        <v>1</v>
      </c>
      <c r="D248" s="47"/>
      <c r="E248" s="48"/>
      <c r="F248" s="46"/>
      <c r="G248" s="279">
        <f>SUM(G249+G252)</f>
        <v>26647.7</v>
      </c>
      <c r="H248" s="279">
        <f>SUM(H249+H252)</f>
        <v>26647.7</v>
      </c>
      <c r="I248" s="279">
        <f>SUM(I249+I252)</f>
        <v>0</v>
      </c>
      <c r="J248" s="280">
        <f>SUM(J249+J252)</f>
        <v>0</v>
      </c>
    </row>
    <row r="249" spans="1:10" s="75" customFormat="1" ht="34.5" customHeight="1">
      <c r="A249" s="130" t="s">
        <v>834</v>
      </c>
      <c r="B249" s="140">
        <v>500</v>
      </c>
      <c r="C249" s="47">
        <v>1</v>
      </c>
      <c r="D249" s="47">
        <v>6</v>
      </c>
      <c r="E249" s="48"/>
      <c r="F249" s="46"/>
      <c r="G249" s="279">
        <f>SUM(G250)</f>
        <v>26184.4</v>
      </c>
      <c r="H249" s="279">
        <f aca="true" t="shared" si="18" ref="H249:J250">SUM(H250)</f>
        <v>26184.4</v>
      </c>
      <c r="I249" s="279">
        <f t="shared" si="18"/>
        <v>0</v>
      </c>
      <c r="J249" s="280">
        <f t="shared" si="18"/>
        <v>0</v>
      </c>
    </row>
    <row r="250" spans="1:10" ht="20.25" customHeight="1">
      <c r="A250" s="131" t="s">
        <v>721</v>
      </c>
      <c r="B250" s="141">
        <v>500</v>
      </c>
      <c r="C250" s="50">
        <v>1</v>
      </c>
      <c r="D250" s="50">
        <v>6</v>
      </c>
      <c r="E250" s="51">
        <v>20400</v>
      </c>
      <c r="F250" s="49"/>
      <c r="G250" s="281">
        <f>SUM(G251)</f>
        <v>26184.4</v>
      </c>
      <c r="H250" s="281">
        <f t="shared" si="18"/>
        <v>26184.4</v>
      </c>
      <c r="I250" s="281">
        <f t="shared" si="18"/>
        <v>0</v>
      </c>
      <c r="J250" s="282">
        <f t="shared" si="18"/>
        <v>0</v>
      </c>
    </row>
    <row r="251" spans="1:10" ht="18" customHeight="1">
      <c r="A251" s="131" t="s">
        <v>722</v>
      </c>
      <c r="B251" s="141">
        <v>500</v>
      </c>
      <c r="C251" s="50">
        <v>1</v>
      </c>
      <c r="D251" s="50">
        <v>6</v>
      </c>
      <c r="E251" s="51">
        <v>20400</v>
      </c>
      <c r="F251" s="49">
        <v>500</v>
      </c>
      <c r="G251" s="281">
        <f>SUM(H251:J251)</f>
        <v>26184.4</v>
      </c>
      <c r="H251" s="281">
        <f>SUM('Аналитич.табл.'!T21)</f>
        <v>26184.4</v>
      </c>
      <c r="I251" s="281">
        <f>SUM('Аналитич.табл.'!U21)</f>
        <v>0</v>
      </c>
      <c r="J251" s="282">
        <f>SUM('Аналитич.табл.'!V21)</f>
        <v>0</v>
      </c>
    </row>
    <row r="252" spans="1:10" s="75" customFormat="1" ht="18" customHeight="1">
      <c r="A252" s="130" t="s">
        <v>779</v>
      </c>
      <c r="B252" s="140">
        <v>500</v>
      </c>
      <c r="C252" s="47">
        <v>1</v>
      </c>
      <c r="D252" s="47">
        <v>12</v>
      </c>
      <c r="E252" s="48"/>
      <c r="F252" s="46"/>
      <c r="G252" s="279">
        <f>SUM(G253)</f>
        <v>463.29999999999995</v>
      </c>
      <c r="H252" s="279">
        <f aca="true" t="shared" si="19" ref="H252:J253">SUM(H253)</f>
        <v>463.29999999999995</v>
      </c>
      <c r="I252" s="279">
        <f t="shared" si="19"/>
        <v>0</v>
      </c>
      <c r="J252" s="280">
        <f t="shared" si="19"/>
        <v>0</v>
      </c>
    </row>
    <row r="253" spans="1:10" ht="20.25" customHeight="1">
      <c r="A253" s="131" t="s">
        <v>798</v>
      </c>
      <c r="B253" s="141">
        <v>500</v>
      </c>
      <c r="C253" s="50">
        <v>1</v>
      </c>
      <c r="D253" s="50">
        <v>12</v>
      </c>
      <c r="E253" s="51">
        <v>650000</v>
      </c>
      <c r="F253" s="49"/>
      <c r="G253" s="281">
        <f>SUM(G254)</f>
        <v>463.29999999999995</v>
      </c>
      <c r="H253" s="281">
        <f t="shared" si="19"/>
        <v>463.29999999999995</v>
      </c>
      <c r="I253" s="281">
        <f t="shared" si="19"/>
        <v>0</v>
      </c>
      <c r="J253" s="282">
        <f t="shared" si="19"/>
        <v>0</v>
      </c>
    </row>
    <row r="254" spans="1:10" ht="18" customHeight="1">
      <c r="A254" s="131" t="s">
        <v>799</v>
      </c>
      <c r="B254" s="141">
        <v>500</v>
      </c>
      <c r="C254" s="50">
        <v>1</v>
      </c>
      <c r="D254" s="50">
        <v>12</v>
      </c>
      <c r="E254" s="51">
        <v>650300</v>
      </c>
      <c r="F254" s="49">
        <v>13</v>
      </c>
      <c r="G254" s="281">
        <f>SUM(H254:J254)</f>
        <v>463.29999999999995</v>
      </c>
      <c r="H254" s="281">
        <f>SUM('Аналитич.табл.'!T27)</f>
        <v>463.29999999999995</v>
      </c>
      <c r="I254" s="281">
        <f>SUM('Аналитич.табл.'!U27)</f>
        <v>0</v>
      </c>
      <c r="J254" s="282">
        <f>SUM('Аналитич.табл.'!V27)</f>
        <v>0</v>
      </c>
    </row>
    <row r="255" spans="1:10" ht="18" customHeight="1">
      <c r="A255" s="140" t="s">
        <v>751</v>
      </c>
      <c r="B255" s="140">
        <v>500</v>
      </c>
      <c r="C255" s="47">
        <v>4</v>
      </c>
      <c r="D255" s="47"/>
      <c r="E255" s="48"/>
      <c r="F255" s="46"/>
      <c r="G255" s="279">
        <f>SUM(G256)</f>
        <v>1090.3</v>
      </c>
      <c r="H255" s="279">
        <f>SUM(H256)</f>
        <v>1090.3</v>
      </c>
      <c r="I255" s="279"/>
      <c r="J255" s="280"/>
    </row>
    <row r="256" spans="1:10" ht="18" customHeight="1">
      <c r="A256" s="140" t="s">
        <v>826</v>
      </c>
      <c r="B256" s="140">
        <v>500</v>
      </c>
      <c r="C256" s="47">
        <v>4</v>
      </c>
      <c r="D256" s="47">
        <v>10</v>
      </c>
      <c r="E256" s="48"/>
      <c r="F256" s="46"/>
      <c r="G256" s="279">
        <f>SUM(G257)</f>
        <v>1090.3</v>
      </c>
      <c r="H256" s="279">
        <f>SUM(H257)</f>
        <v>1090.3</v>
      </c>
      <c r="I256" s="279"/>
      <c r="J256" s="280"/>
    </row>
    <row r="257" spans="1:10" ht="24" customHeight="1">
      <c r="A257" s="71" t="s">
        <v>29</v>
      </c>
      <c r="B257" s="141">
        <v>500</v>
      </c>
      <c r="C257" s="50">
        <v>4</v>
      </c>
      <c r="D257" s="50">
        <v>10</v>
      </c>
      <c r="E257" s="51">
        <v>3300200</v>
      </c>
      <c r="F257" s="49">
        <v>500</v>
      </c>
      <c r="G257" s="281">
        <f>SUM(H257:J257)</f>
        <v>1090.3</v>
      </c>
      <c r="H257" s="281">
        <f>SUM('Аналитич.табл.'!T80)</f>
        <v>1090.3</v>
      </c>
      <c r="I257" s="281"/>
      <c r="J257" s="282"/>
    </row>
    <row r="258" spans="1:10" s="75" customFormat="1" ht="18" customHeight="1">
      <c r="A258" s="130" t="s">
        <v>196</v>
      </c>
      <c r="B258" s="140">
        <v>230</v>
      </c>
      <c r="C258" s="47"/>
      <c r="D258" s="47"/>
      <c r="E258" s="48"/>
      <c r="F258" s="46"/>
      <c r="G258" s="279">
        <f>SUM(G268+G306+G280+G259+G265)</f>
        <v>1036885.8</v>
      </c>
      <c r="H258" s="279">
        <f>SUM(H268+H306+H280+H259)</f>
        <v>462690.6</v>
      </c>
      <c r="I258" s="279">
        <f>SUM(I268+I306+I259+I265)</f>
        <v>515073.80000000005</v>
      </c>
      <c r="J258" s="280">
        <f>SUM(J268+J306+J280)</f>
        <v>63904.99999999999</v>
      </c>
    </row>
    <row r="259" spans="1:10" s="75" customFormat="1" ht="18" customHeight="1">
      <c r="A259" s="140" t="s">
        <v>751</v>
      </c>
      <c r="B259" s="140">
        <v>230</v>
      </c>
      <c r="C259" s="47">
        <v>4</v>
      </c>
      <c r="D259" s="47"/>
      <c r="E259" s="48"/>
      <c r="F259" s="46"/>
      <c r="G259" s="279">
        <f>SUM(G260+G263)</f>
        <v>1948</v>
      </c>
      <c r="H259" s="279">
        <f>SUM(H260+H263)</f>
        <v>403</v>
      </c>
      <c r="I259" s="279">
        <f>SUM(I260+I263)</f>
        <v>1545</v>
      </c>
      <c r="J259" s="280"/>
    </row>
    <row r="260" spans="1:10" s="75" customFormat="1" ht="18" customHeight="1">
      <c r="A260" s="72" t="s">
        <v>35</v>
      </c>
      <c r="B260" s="140">
        <v>230</v>
      </c>
      <c r="C260" s="47">
        <v>4</v>
      </c>
      <c r="D260" s="47">
        <v>1</v>
      </c>
      <c r="E260" s="48"/>
      <c r="F260" s="46"/>
      <c r="G260" s="279">
        <f>SUM(H260:J260)</f>
        <v>1927</v>
      </c>
      <c r="H260" s="279">
        <f>SUM(H261)</f>
        <v>382</v>
      </c>
      <c r="I260" s="279">
        <f>SUM(I261+I262)</f>
        <v>1545</v>
      </c>
      <c r="J260" s="280"/>
    </row>
    <row r="261" spans="1:10" s="75" customFormat="1" ht="35.25" customHeight="1">
      <c r="A261" s="131" t="s">
        <v>691</v>
      </c>
      <c r="B261" s="141">
        <v>230</v>
      </c>
      <c r="C261" s="50">
        <v>4</v>
      </c>
      <c r="D261" s="50">
        <v>1</v>
      </c>
      <c r="E261" s="51">
        <v>5100301</v>
      </c>
      <c r="F261" s="49">
        <v>1</v>
      </c>
      <c r="G261" s="279">
        <f>SUM(H261:J261)</f>
        <v>916.5</v>
      </c>
      <c r="H261" s="279">
        <f>SUM(H262)</f>
        <v>382</v>
      </c>
      <c r="I261" s="279">
        <v>534.5</v>
      </c>
      <c r="J261" s="280"/>
    </row>
    <row r="262" spans="1:10" s="75" customFormat="1" ht="34.5" customHeight="1">
      <c r="A262" s="131" t="s">
        <v>692</v>
      </c>
      <c r="B262" s="141">
        <v>230</v>
      </c>
      <c r="C262" s="50">
        <v>4</v>
      </c>
      <c r="D262" s="50">
        <v>1</v>
      </c>
      <c r="E262" s="51">
        <v>5224500</v>
      </c>
      <c r="F262" s="49">
        <v>1</v>
      </c>
      <c r="G262" s="279">
        <f>SUM(H262:J262)</f>
        <v>1392.5</v>
      </c>
      <c r="H262" s="279">
        <f>SUM('Аналитич.табл.'!T57)</f>
        <v>382</v>
      </c>
      <c r="I262" s="279">
        <f>SUM('Аналитич.табл.'!U58+'Аналитич.табл.'!U59+'Аналитич.табл.'!U61+'Аналитич.табл.'!U62+'Аналитич.табл.'!U63+'Аналитич.табл.'!AD63)-I261</f>
        <v>1010.5</v>
      </c>
      <c r="J262" s="280"/>
    </row>
    <row r="263" spans="1:10" s="75" customFormat="1" ht="18" customHeight="1">
      <c r="A263" s="140" t="s">
        <v>826</v>
      </c>
      <c r="B263" s="140">
        <v>230</v>
      </c>
      <c r="C263" s="47">
        <v>4</v>
      </c>
      <c r="D263" s="47">
        <v>10</v>
      </c>
      <c r="E263" s="48"/>
      <c r="F263" s="46"/>
      <c r="G263" s="279">
        <f>SUM(G264)</f>
        <v>21</v>
      </c>
      <c r="H263" s="279">
        <f>SUM(H264)</f>
        <v>21</v>
      </c>
      <c r="I263" s="279"/>
      <c r="J263" s="280"/>
    </row>
    <row r="264" spans="1:10" s="75" customFormat="1" ht="24" customHeight="1">
      <c r="A264" s="71" t="s">
        <v>29</v>
      </c>
      <c r="B264" s="141">
        <v>230</v>
      </c>
      <c r="C264" s="50">
        <v>4</v>
      </c>
      <c r="D264" s="50">
        <v>10</v>
      </c>
      <c r="E264" s="51">
        <v>3300200</v>
      </c>
      <c r="F264" s="49">
        <v>500</v>
      </c>
      <c r="G264" s="279">
        <f>SUM(H264:J264)</f>
        <v>21</v>
      </c>
      <c r="H264" s="279">
        <f>SUM('Аналитич.табл.'!T82)</f>
        <v>21</v>
      </c>
      <c r="I264" s="279"/>
      <c r="J264" s="280"/>
    </row>
    <row r="265" spans="1:10" s="75" customFormat="1" ht="22.5" customHeight="1">
      <c r="A265" s="574" t="s">
        <v>485</v>
      </c>
      <c r="B265" s="140">
        <v>230</v>
      </c>
      <c r="C265" s="47">
        <v>6</v>
      </c>
      <c r="D265" s="47">
        <v>0</v>
      </c>
      <c r="E265" s="48"/>
      <c r="F265" s="49"/>
      <c r="G265" s="279">
        <f>SUM(H265:J265)</f>
        <v>23</v>
      </c>
      <c r="H265" s="279"/>
      <c r="I265" s="279">
        <f>SUM(I266)</f>
        <v>23</v>
      </c>
      <c r="J265" s="280"/>
    </row>
    <row r="266" spans="1:10" s="75" customFormat="1" ht="22.5" customHeight="1">
      <c r="A266" s="572" t="s">
        <v>490</v>
      </c>
      <c r="B266" s="141">
        <v>230</v>
      </c>
      <c r="C266" s="50">
        <v>6</v>
      </c>
      <c r="D266" s="50">
        <v>5</v>
      </c>
      <c r="E266" s="51"/>
      <c r="F266" s="49"/>
      <c r="G266" s="279">
        <f>SUM(H266:J266)</f>
        <v>23</v>
      </c>
      <c r="H266" s="279"/>
      <c r="I266" s="279">
        <f>SUM(I267)</f>
        <v>23</v>
      </c>
      <c r="J266" s="280"/>
    </row>
    <row r="267" spans="1:10" s="75" customFormat="1" ht="36.75" customHeight="1">
      <c r="A267" s="271" t="s">
        <v>491</v>
      </c>
      <c r="B267" s="141">
        <v>230</v>
      </c>
      <c r="C267" s="50">
        <v>6</v>
      </c>
      <c r="D267" s="50">
        <v>5</v>
      </c>
      <c r="E267" s="51">
        <v>5222200</v>
      </c>
      <c r="F267" s="49">
        <v>500</v>
      </c>
      <c r="G267" s="279">
        <f>SUM(H267:J267)</f>
        <v>23</v>
      </c>
      <c r="H267" s="279"/>
      <c r="I267" s="279">
        <f>SUM('Аналитич.табл.'!U119)</f>
        <v>23</v>
      </c>
      <c r="J267" s="280"/>
    </row>
    <row r="268" spans="1:10" s="78" customFormat="1" ht="18" customHeight="1">
      <c r="A268" s="133" t="s">
        <v>758</v>
      </c>
      <c r="B268" s="140">
        <v>230</v>
      </c>
      <c r="C268" s="47">
        <v>7</v>
      </c>
      <c r="D268" s="47"/>
      <c r="E268" s="48"/>
      <c r="F268" s="46"/>
      <c r="G268" s="279">
        <f>SUM(G269+G277+G292+G283)</f>
        <v>1004163.8</v>
      </c>
      <c r="H268" s="279">
        <f>SUM(H269+H277+H292+H283)</f>
        <v>462287.6</v>
      </c>
      <c r="I268" s="279">
        <f>SUM(I269+I277+I292+I283)</f>
        <v>493468.80000000005</v>
      </c>
      <c r="J268" s="280">
        <f>SUM(J269+J277+J292+J283)</f>
        <v>63904.99999999999</v>
      </c>
    </row>
    <row r="269" spans="1:10" ht="18" customHeight="1">
      <c r="A269" s="130" t="s">
        <v>649</v>
      </c>
      <c r="B269" s="140">
        <v>230</v>
      </c>
      <c r="C269" s="47">
        <v>7</v>
      </c>
      <c r="D269" s="47">
        <v>1</v>
      </c>
      <c r="E269" s="48"/>
      <c r="F269" s="46"/>
      <c r="G269" s="279">
        <f>SUM(G270+G272)</f>
        <v>331660.10000000003</v>
      </c>
      <c r="H269" s="279">
        <f aca="true" t="shared" si="20" ref="H269:J270">SUM(H270)</f>
        <v>278402.5</v>
      </c>
      <c r="I269" s="279">
        <f>SUM(I270+I272)</f>
        <v>7703.9</v>
      </c>
      <c r="J269" s="280">
        <f t="shared" si="20"/>
        <v>45553.7</v>
      </c>
    </row>
    <row r="270" spans="1:10" ht="18" customHeight="1">
      <c r="A270" s="131" t="s">
        <v>760</v>
      </c>
      <c r="B270" s="141">
        <v>230</v>
      </c>
      <c r="C270" s="50">
        <v>7</v>
      </c>
      <c r="D270" s="50">
        <v>1</v>
      </c>
      <c r="E270" s="51">
        <v>4200000</v>
      </c>
      <c r="F270" s="49"/>
      <c r="G270" s="281">
        <f>SUM(H270:J270)</f>
        <v>328450.7</v>
      </c>
      <c r="H270" s="281">
        <f t="shared" si="20"/>
        <v>278402.5</v>
      </c>
      <c r="I270" s="281">
        <f>SUM(I271)</f>
        <v>4494.5</v>
      </c>
      <c r="J270" s="282">
        <f t="shared" si="20"/>
        <v>45553.7</v>
      </c>
    </row>
    <row r="271" spans="1:10" ht="18" customHeight="1">
      <c r="A271" s="132" t="s">
        <v>125</v>
      </c>
      <c r="B271" s="141">
        <v>230</v>
      </c>
      <c r="C271" s="50">
        <v>7</v>
      </c>
      <c r="D271" s="50">
        <v>1</v>
      </c>
      <c r="E271" s="51">
        <v>4209900</v>
      </c>
      <c r="F271" s="49">
        <v>1</v>
      </c>
      <c r="G271" s="281">
        <f>SUM(H271:J271)</f>
        <v>328450.7</v>
      </c>
      <c r="H271" s="283">
        <f>SUM('Аналитич.табл.'!T130:T142)</f>
        <v>278402.5</v>
      </c>
      <c r="I271" s="283">
        <f>SUM('Аналитич.табл.'!U130:U142)-I272</f>
        <v>4494.5</v>
      </c>
      <c r="J271" s="284">
        <f>SUM('Аналитич.табл.'!V130:V142)</f>
        <v>45553.7</v>
      </c>
    </row>
    <row r="272" spans="1:10" ht="18" customHeight="1">
      <c r="A272" s="271" t="s">
        <v>501</v>
      </c>
      <c r="B272" s="141">
        <v>230</v>
      </c>
      <c r="C272" s="50">
        <v>7</v>
      </c>
      <c r="D272" s="50">
        <v>1</v>
      </c>
      <c r="E272" s="51">
        <v>5225602</v>
      </c>
      <c r="F272" s="49">
        <v>1</v>
      </c>
      <c r="G272" s="281">
        <f>SUM(H272:J272)</f>
        <v>3209.4</v>
      </c>
      <c r="H272" s="283"/>
      <c r="I272" s="283">
        <v>3209.4</v>
      </c>
      <c r="J272" s="283"/>
    </row>
    <row r="273" spans="1:10" ht="18" customHeight="1" thickBot="1">
      <c r="A273" s="312"/>
      <c r="B273" s="313"/>
      <c r="C273" s="314"/>
      <c r="D273" s="314"/>
      <c r="E273" s="315"/>
      <c r="F273" s="313"/>
      <c r="G273" s="316"/>
      <c r="H273" s="317"/>
      <c r="I273" s="317"/>
      <c r="J273" s="317"/>
    </row>
    <row r="274" spans="1:10" ht="18" customHeight="1">
      <c r="A274" s="1155" t="s">
        <v>736</v>
      </c>
      <c r="B274" s="1151" t="s">
        <v>711</v>
      </c>
      <c r="C274" s="1152"/>
      <c r="D274" s="1152"/>
      <c r="E274" s="1152"/>
      <c r="F274" s="1153"/>
      <c r="G274" s="1083" t="s">
        <v>570</v>
      </c>
      <c r="H274" s="1083" t="s">
        <v>371</v>
      </c>
      <c r="I274" s="1083"/>
      <c r="J274" s="1084"/>
    </row>
    <row r="275" spans="1:10" ht="121.5" customHeight="1" thickBot="1">
      <c r="A275" s="1156"/>
      <c r="B275" s="318" t="s">
        <v>567</v>
      </c>
      <c r="C275" s="318" t="s">
        <v>368</v>
      </c>
      <c r="D275" s="318" t="s">
        <v>369</v>
      </c>
      <c r="E275" s="318" t="s">
        <v>568</v>
      </c>
      <c r="F275" s="318" t="s">
        <v>569</v>
      </c>
      <c r="G275" s="1154"/>
      <c r="H275" s="319" t="s">
        <v>715</v>
      </c>
      <c r="I275" s="319" t="s">
        <v>719</v>
      </c>
      <c r="J275" s="320" t="s">
        <v>720</v>
      </c>
    </row>
    <row r="276" spans="1:10" ht="18" customHeight="1" thickBot="1">
      <c r="A276" s="73">
        <v>1</v>
      </c>
      <c r="B276" s="74">
        <v>2</v>
      </c>
      <c r="C276" s="74">
        <v>3</v>
      </c>
      <c r="D276" s="74">
        <v>4</v>
      </c>
      <c r="E276" s="74">
        <v>5</v>
      </c>
      <c r="F276" s="74">
        <v>6</v>
      </c>
      <c r="G276" s="74">
        <v>7</v>
      </c>
      <c r="H276" s="86">
        <v>8</v>
      </c>
      <c r="I276" s="86">
        <v>9</v>
      </c>
      <c r="J276" s="87">
        <v>10</v>
      </c>
    </row>
    <row r="277" spans="1:10" ht="23.25" customHeight="1">
      <c r="A277" s="827" t="s">
        <v>759</v>
      </c>
      <c r="B277" s="140">
        <v>230</v>
      </c>
      <c r="C277" s="47">
        <v>7</v>
      </c>
      <c r="D277" s="47">
        <v>2</v>
      </c>
      <c r="E277" s="48"/>
      <c r="F277" s="46"/>
      <c r="G277" s="295">
        <f>SUM(G278)</f>
        <v>572146.4</v>
      </c>
      <c r="H277" s="277">
        <f>SUM(H278+H280+H282)</f>
        <v>103189.6</v>
      </c>
      <c r="I277" s="277">
        <f>SUM(I278+I280+I282)</f>
        <v>472760.7</v>
      </c>
      <c r="J277" s="277">
        <f>SUM(J278+J280+J282)</f>
        <v>11693.7</v>
      </c>
    </row>
    <row r="278" spans="1:10" ht="21.75" customHeight="1">
      <c r="A278" s="828" t="s">
        <v>807</v>
      </c>
      <c r="B278" s="141">
        <v>230</v>
      </c>
      <c r="C278" s="50">
        <v>7</v>
      </c>
      <c r="D278" s="50">
        <v>2</v>
      </c>
      <c r="E278" s="51">
        <v>4210000</v>
      </c>
      <c r="F278" s="49"/>
      <c r="G278" s="281">
        <f>SUM(G279)</f>
        <v>572146.4</v>
      </c>
      <c r="H278" s="281">
        <f>SUM(H279)</f>
        <v>103189.6</v>
      </c>
      <c r="I278" s="281">
        <f>SUM(I279)</f>
        <v>457263.10000000003</v>
      </c>
      <c r="J278" s="282">
        <f>SUM(J279)</f>
        <v>11693.7</v>
      </c>
    </row>
    <row r="279" spans="1:10" ht="25.5" customHeight="1">
      <c r="A279" s="829" t="s">
        <v>125</v>
      </c>
      <c r="B279" s="141">
        <v>230</v>
      </c>
      <c r="C279" s="50">
        <v>7</v>
      </c>
      <c r="D279" s="50">
        <v>2</v>
      </c>
      <c r="E279" s="51">
        <v>4219900</v>
      </c>
      <c r="F279" s="49">
        <v>1</v>
      </c>
      <c r="G279" s="281">
        <f>SUM(H279:J279)</f>
        <v>572146.4</v>
      </c>
      <c r="H279" s="283">
        <f>SUM('Аналитич.табл.'!T146:T156)</f>
        <v>103189.6</v>
      </c>
      <c r="I279" s="283">
        <f>SUM('Аналитич.табл.'!U146:U156)-I280-I282</f>
        <v>457263.10000000003</v>
      </c>
      <c r="J279" s="284">
        <f>SUM('Аналитич.табл.'!V146:V153)</f>
        <v>11693.7</v>
      </c>
    </row>
    <row r="280" spans="1:10" ht="22.5" customHeight="1">
      <c r="A280" s="829" t="s">
        <v>845</v>
      </c>
      <c r="B280" s="141">
        <v>230</v>
      </c>
      <c r="C280" s="50">
        <v>7</v>
      </c>
      <c r="D280" s="50">
        <v>2</v>
      </c>
      <c r="E280" s="52">
        <v>5200900</v>
      </c>
      <c r="F280" s="49"/>
      <c r="G280" s="283">
        <f>SUM(G281)</f>
        <v>10714</v>
      </c>
      <c r="H280" s="283">
        <f>SUM(H281)</f>
        <v>0</v>
      </c>
      <c r="I280" s="283">
        <f>SUM(I281)</f>
        <v>10714</v>
      </c>
      <c r="J280" s="284">
        <f>SUM(J281)</f>
        <v>0</v>
      </c>
    </row>
    <row r="281" spans="1:10" ht="24.75" customHeight="1">
      <c r="A281" s="829" t="s">
        <v>333</v>
      </c>
      <c r="B281" s="141">
        <v>230</v>
      </c>
      <c r="C281" s="50">
        <v>7</v>
      </c>
      <c r="D281" s="50">
        <v>2</v>
      </c>
      <c r="E281" s="52">
        <v>5200900</v>
      </c>
      <c r="F281" s="49">
        <v>3</v>
      </c>
      <c r="G281" s="281">
        <f>SUM(H281:J281)</f>
        <v>10714</v>
      </c>
      <c r="H281" s="285"/>
      <c r="I281" s="283">
        <v>10714</v>
      </c>
      <c r="J281" s="286"/>
    </row>
    <row r="282" spans="1:10" ht="27.75" customHeight="1">
      <c r="A282" s="271" t="s">
        <v>501</v>
      </c>
      <c r="B282" s="141">
        <v>230</v>
      </c>
      <c r="C282" s="50">
        <v>7</v>
      </c>
      <c r="D282" s="50">
        <v>2</v>
      </c>
      <c r="E282" s="52">
        <v>5225602</v>
      </c>
      <c r="F282" s="49">
        <v>1</v>
      </c>
      <c r="G282" s="281">
        <f>SUM(H282:J282)</f>
        <v>4783.6</v>
      </c>
      <c r="H282" s="285"/>
      <c r="I282" s="283">
        <v>4783.6</v>
      </c>
      <c r="J282" s="444"/>
    </row>
    <row r="283" spans="1:12" s="75" customFormat="1" ht="23.25" customHeight="1">
      <c r="A283" s="832" t="s">
        <v>659</v>
      </c>
      <c r="B283" s="140">
        <v>230</v>
      </c>
      <c r="C283" s="47">
        <v>7</v>
      </c>
      <c r="D283" s="47">
        <v>7</v>
      </c>
      <c r="E283" s="79"/>
      <c r="F283" s="46"/>
      <c r="G283" s="295">
        <f>SUM(G284+G287+G290)</f>
        <v>54754.799999999996</v>
      </c>
      <c r="H283" s="279">
        <f>SUM(H284+H287)</f>
        <v>35194</v>
      </c>
      <c r="I283" s="279">
        <f>SUM(I284+I287+I290)</f>
        <v>12903.199999999997</v>
      </c>
      <c r="J283" s="296">
        <f>SUM(J284+J287)</f>
        <v>6657.6</v>
      </c>
      <c r="L283" s="83"/>
    </row>
    <row r="284" spans="1:10" s="75" customFormat="1" ht="20.25" customHeight="1">
      <c r="A284" s="829" t="s">
        <v>777</v>
      </c>
      <c r="B284" s="141">
        <v>230</v>
      </c>
      <c r="C284" s="50">
        <v>7</v>
      </c>
      <c r="D284" s="50">
        <v>7</v>
      </c>
      <c r="E284" s="51">
        <v>4310000</v>
      </c>
      <c r="F284" s="46"/>
      <c r="G284" s="297">
        <f>SUM(G285+G286)</f>
        <v>26433.1</v>
      </c>
      <c r="H284" s="281">
        <f>SUM(H285:H286)</f>
        <v>23142.1</v>
      </c>
      <c r="I284" s="281">
        <f>SUM(I285:I286)</f>
        <v>0</v>
      </c>
      <c r="J284" s="303">
        <f>SUM(J285:J286)</f>
        <v>3291</v>
      </c>
    </row>
    <row r="285" spans="1:10" s="75" customFormat="1" ht="24" customHeight="1">
      <c r="A285" s="841" t="s">
        <v>147</v>
      </c>
      <c r="B285" s="142">
        <v>230</v>
      </c>
      <c r="C285" s="125">
        <v>7</v>
      </c>
      <c r="D285" s="125">
        <v>7</v>
      </c>
      <c r="E285" s="151">
        <v>4310100</v>
      </c>
      <c r="F285" s="167"/>
      <c r="G285" s="281">
        <f>SUM(H285:J285)</f>
        <v>251.6</v>
      </c>
      <c r="H285" s="281">
        <f>SUM('Аналитич.табл.'!T208+'Аналитич.табл.'!T212)</f>
        <v>251.6</v>
      </c>
      <c r="I285" s="279"/>
      <c r="J285" s="304"/>
    </row>
    <row r="286" spans="1:10" s="75" customFormat="1" ht="20.25" customHeight="1">
      <c r="A286" s="828" t="s">
        <v>125</v>
      </c>
      <c r="B286" s="141">
        <v>230</v>
      </c>
      <c r="C286" s="50">
        <v>7</v>
      </c>
      <c r="D286" s="50">
        <v>7</v>
      </c>
      <c r="E286" s="51">
        <v>4319900</v>
      </c>
      <c r="F286" s="49">
        <v>1</v>
      </c>
      <c r="G286" s="281">
        <f>SUM(H286:J286)</f>
        <v>26181.5</v>
      </c>
      <c r="H286" s="281">
        <f>SUM('Аналитич.табл.'!T207+'Аналитич.табл.'!T210+'Аналитич.табл.'!T212)-H285</f>
        <v>22890.5</v>
      </c>
      <c r="I286" s="281">
        <v>0</v>
      </c>
      <c r="J286" s="282">
        <f>SUM('Аналитич.табл.'!V207+'Аналитич.табл.'!V210)</f>
        <v>3291</v>
      </c>
    </row>
    <row r="287" spans="1:10" s="75" customFormat="1" ht="22.5" customHeight="1">
      <c r="A287" s="845" t="s">
        <v>761</v>
      </c>
      <c r="B287" s="168">
        <v>230</v>
      </c>
      <c r="C287" s="169">
        <v>7</v>
      </c>
      <c r="D287" s="169">
        <v>7</v>
      </c>
      <c r="E287" s="170">
        <v>4320000</v>
      </c>
      <c r="F287" s="171"/>
      <c r="G287" s="305">
        <f>SUM(G288)</f>
        <v>27592.899999999994</v>
      </c>
      <c r="H287" s="305">
        <f aca="true" t="shared" si="21" ref="H287:J288">SUM(H288)</f>
        <v>12051.899999999998</v>
      </c>
      <c r="I287" s="305">
        <f t="shared" si="21"/>
        <v>12174.399999999998</v>
      </c>
      <c r="J287" s="299">
        <f t="shared" si="21"/>
        <v>3366.6</v>
      </c>
    </row>
    <row r="288" spans="1:10" ht="21.75" customHeight="1">
      <c r="A288" s="828" t="s">
        <v>146</v>
      </c>
      <c r="B288" s="141">
        <v>230</v>
      </c>
      <c r="C288" s="50">
        <v>7</v>
      </c>
      <c r="D288" s="50">
        <v>7</v>
      </c>
      <c r="E288" s="51">
        <v>4320200</v>
      </c>
      <c r="F288" s="49"/>
      <c r="G288" s="281">
        <f>SUM(G289)</f>
        <v>27592.899999999994</v>
      </c>
      <c r="H288" s="281">
        <f t="shared" si="21"/>
        <v>12051.899999999998</v>
      </c>
      <c r="I288" s="281">
        <f t="shared" si="21"/>
        <v>12174.399999999998</v>
      </c>
      <c r="J288" s="282">
        <f t="shared" si="21"/>
        <v>3366.6</v>
      </c>
    </row>
    <row r="289" spans="1:10" ht="20.25" customHeight="1">
      <c r="A289" s="829" t="s">
        <v>125</v>
      </c>
      <c r="B289" s="141">
        <v>230</v>
      </c>
      <c r="C289" s="50">
        <v>7</v>
      </c>
      <c r="D289" s="50">
        <v>7</v>
      </c>
      <c r="E289" s="51">
        <v>4320200</v>
      </c>
      <c r="F289" s="49">
        <v>1</v>
      </c>
      <c r="G289" s="281">
        <f>SUM(H289:J289)</f>
        <v>27592.899999999994</v>
      </c>
      <c r="H289" s="283">
        <f>SUM('Аналитич.табл.'!T183:T194)+'Аналитич.табл.'!T200+'Аналитич.табл.'!T201+'Аналитич.табл.'!T202+'Аналитич.табл.'!T203+'Аналитич.табл.'!T204+'Аналитич.табл.'!T205+'Аналитич.табл.'!T206</f>
        <v>12051.899999999998</v>
      </c>
      <c r="I289" s="283">
        <f>SUM('Аналитич.табл.'!U183:U194)+'Аналитич.табл.'!AD210+'Аналитич.табл.'!U203+'Аналитич.табл.'!U206</f>
        <v>12174.399999999998</v>
      </c>
      <c r="J289" s="381">
        <f>SUM('Аналитич.табл.'!V183:V194)+'Аналитич.табл.'!AE210+'Аналитич.табл.'!V203+'Аналитич.табл.'!V206</f>
        <v>3366.6</v>
      </c>
    </row>
    <row r="290" spans="1:10" ht="20.25" customHeight="1">
      <c r="A290" s="829" t="s">
        <v>845</v>
      </c>
      <c r="B290" s="141">
        <v>230</v>
      </c>
      <c r="C290" s="50">
        <v>7</v>
      </c>
      <c r="D290" s="50">
        <v>7</v>
      </c>
      <c r="E290" s="51"/>
      <c r="F290" s="49"/>
      <c r="G290" s="281">
        <f>SUM(H290:J290)</f>
        <v>728.8</v>
      </c>
      <c r="H290" s="283">
        <v>0</v>
      </c>
      <c r="I290" s="283">
        <f>SUM(I291)</f>
        <v>728.8</v>
      </c>
      <c r="J290" s="284"/>
    </row>
    <row r="291" spans="1:10" ht="20.25" customHeight="1">
      <c r="A291" s="271" t="s">
        <v>854</v>
      </c>
      <c r="B291" s="141">
        <v>230</v>
      </c>
      <c r="C291" s="50">
        <v>7</v>
      </c>
      <c r="D291" s="50">
        <v>7</v>
      </c>
      <c r="E291" s="51">
        <v>5220100</v>
      </c>
      <c r="F291" s="49">
        <v>1</v>
      </c>
      <c r="G291" s="281">
        <f>SUM(H291:J291)</f>
        <v>728.8</v>
      </c>
      <c r="H291" s="283">
        <v>0</v>
      </c>
      <c r="I291" s="283">
        <f>SUM('Аналитич.табл.'!U209)</f>
        <v>728.8</v>
      </c>
      <c r="J291" s="284"/>
    </row>
    <row r="292" spans="1:10" s="75" customFormat="1" ht="23.25" customHeight="1">
      <c r="A292" s="827" t="s">
        <v>660</v>
      </c>
      <c r="B292" s="140">
        <v>230</v>
      </c>
      <c r="C292" s="47">
        <v>7</v>
      </c>
      <c r="D292" s="47">
        <v>9</v>
      </c>
      <c r="E292" s="48"/>
      <c r="F292" s="46"/>
      <c r="G292" s="279">
        <f>SUM(G297+G299+G293+G302+G304+G296)</f>
        <v>45602.50000000001</v>
      </c>
      <c r="H292" s="279">
        <f>SUM(H297+H299+H293+H302+H304+H296)</f>
        <v>45501.50000000001</v>
      </c>
      <c r="I292" s="279">
        <f>SUM(I297+I299+I293+I302+I304)</f>
        <v>101</v>
      </c>
      <c r="J292" s="280">
        <f>SUM(J297+J299+J293)</f>
        <v>0</v>
      </c>
    </row>
    <row r="293" spans="1:10" s="75" customFormat="1" ht="35.25" customHeight="1">
      <c r="A293" s="829" t="s">
        <v>150</v>
      </c>
      <c r="B293" s="141">
        <v>230</v>
      </c>
      <c r="C293" s="50">
        <v>7</v>
      </c>
      <c r="D293" s="50">
        <v>9</v>
      </c>
      <c r="E293" s="51">
        <v>20000</v>
      </c>
      <c r="F293" s="49"/>
      <c r="G293" s="281">
        <f>SUM(G294)</f>
        <v>12857.400000000001</v>
      </c>
      <c r="H293" s="281">
        <f aca="true" t="shared" si="22" ref="H293:J294">SUM(H294)</f>
        <v>12857.400000000001</v>
      </c>
      <c r="I293" s="281">
        <f t="shared" si="22"/>
        <v>0</v>
      </c>
      <c r="J293" s="282">
        <f t="shared" si="22"/>
        <v>0</v>
      </c>
    </row>
    <row r="294" spans="1:10" s="75" customFormat="1" ht="18" customHeight="1">
      <c r="A294" s="829" t="s">
        <v>722</v>
      </c>
      <c r="B294" s="141">
        <v>230</v>
      </c>
      <c r="C294" s="50">
        <v>7</v>
      </c>
      <c r="D294" s="50">
        <v>9</v>
      </c>
      <c r="E294" s="51">
        <v>20400</v>
      </c>
      <c r="F294" s="49"/>
      <c r="G294" s="281">
        <f>SUM(G295)</f>
        <v>12857.400000000001</v>
      </c>
      <c r="H294" s="281">
        <f t="shared" si="22"/>
        <v>12857.400000000001</v>
      </c>
      <c r="I294" s="281">
        <f t="shared" si="22"/>
        <v>0</v>
      </c>
      <c r="J294" s="282">
        <f t="shared" si="22"/>
        <v>0</v>
      </c>
    </row>
    <row r="295" spans="1:10" s="75" customFormat="1" ht="18" customHeight="1">
      <c r="A295" s="829" t="s">
        <v>835</v>
      </c>
      <c r="B295" s="141">
        <v>230</v>
      </c>
      <c r="C295" s="50">
        <v>7</v>
      </c>
      <c r="D295" s="50">
        <v>9</v>
      </c>
      <c r="E295" s="51">
        <v>20400</v>
      </c>
      <c r="F295" s="49">
        <v>500</v>
      </c>
      <c r="G295" s="281">
        <f>SUM(H295:J295)</f>
        <v>12857.400000000001</v>
      </c>
      <c r="H295" s="281">
        <f>SUM('Аналитич.табл.'!T166)</f>
        <v>12857.400000000001</v>
      </c>
      <c r="I295" s="287"/>
      <c r="J295" s="288"/>
    </row>
    <row r="296" spans="1:10" s="75" customFormat="1" ht="18" customHeight="1">
      <c r="A296" s="828" t="s">
        <v>125</v>
      </c>
      <c r="B296" s="141">
        <v>230</v>
      </c>
      <c r="C296" s="50">
        <v>7</v>
      </c>
      <c r="D296" s="50">
        <v>9</v>
      </c>
      <c r="E296" s="51">
        <v>4359900</v>
      </c>
      <c r="F296" s="49">
        <v>1</v>
      </c>
      <c r="G296" s="281">
        <f>SUM(H296:J296)</f>
        <v>5043.4</v>
      </c>
      <c r="H296" s="283">
        <f>SUM('Аналитич.табл.'!T180)</f>
        <v>5043.4</v>
      </c>
      <c r="I296" s="283"/>
      <c r="J296" s="284"/>
    </row>
    <row r="297" spans="1:10" ht="18" customHeight="1">
      <c r="A297" s="828" t="s">
        <v>808</v>
      </c>
      <c r="B297" s="141">
        <v>230</v>
      </c>
      <c r="C297" s="50">
        <v>7</v>
      </c>
      <c r="D297" s="50">
        <v>9</v>
      </c>
      <c r="E297" s="51">
        <v>4360000</v>
      </c>
      <c r="F297" s="49"/>
      <c r="G297" s="281">
        <f>SUM(G298)</f>
        <v>1731.8</v>
      </c>
      <c r="H297" s="281">
        <f>SUM(H298)</f>
        <v>1731.8</v>
      </c>
      <c r="I297" s="281">
        <f>SUM(I298)</f>
        <v>0</v>
      </c>
      <c r="J297" s="282">
        <f>SUM(J298)</f>
        <v>0</v>
      </c>
    </row>
    <row r="298" spans="1:10" ht="18" customHeight="1">
      <c r="A298" s="829" t="s">
        <v>125</v>
      </c>
      <c r="B298" s="141">
        <v>230</v>
      </c>
      <c r="C298" s="50">
        <v>7</v>
      </c>
      <c r="D298" s="50">
        <v>9</v>
      </c>
      <c r="E298" s="51">
        <v>4360100</v>
      </c>
      <c r="F298" s="49">
        <v>1</v>
      </c>
      <c r="G298" s="281">
        <f>SUM(H298:J298)</f>
        <v>1731.8</v>
      </c>
      <c r="H298" s="281">
        <f>SUM('Аналитич.табл.'!T168+'Аналитич.табл.'!T169)</f>
        <v>1731.8</v>
      </c>
      <c r="I298" s="285"/>
      <c r="J298" s="286"/>
    </row>
    <row r="299" spans="1:10" ht="33.75" customHeight="1">
      <c r="A299" s="828" t="s">
        <v>148</v>
      </c>
      <c r="B299" s="141">
        <v>230</v>
      </c>
      <c r="C299" s="50">
        <v>7</v>
      </c>
      <c r="D299" s="50">
        <v>9</v>
      </c>
      <c r="E299" s="51">
        <v>4520000</v>
      </c>
      <c r="F299" s="49"/>
      <c r="G299" s="281">
        <f>SUM(G300)</f>
        <v>25535.9</v>
      </c>
      <c r="H299" s="281">
        <f aca="true" t="shared" si="23" ref="H299:J300">SUM(H300)</f>
        <v>25535.9</v>
      </c>
      <c r="I299" s="281">
        <f t="shared" si="23"/>
        <v>0</v>
      </c>
      <c r="J299" s="282">
        <f t="shared" si="23"/>
        <v>0</v>
      </c>
    </row>
    <row r="300" spans="1:10" ht="18" customHeight="1">
      <c r="A300" s="828" t="s">
        <v>727</v>
      </c>
      <c r="B300" s="141">
        <v>230</v>
      </c>
      <c r="C300" s="50">
        <v>7</v>
      </c>
      <c r="D300" s="50">
        <v>9</v>
      </c>
      <c r="E300" s="51">
        <v>4529900</v>
      </c>
      <c r="F300" s="49"/>
      <c r="G300" s="281">
        <f>SUM(G301)</f>
        <v>25535.9</v>
      </c>
      <c r="H300" s="281">
        <f t="shared" si="23"/>
        <v>25535.9</v>
      </c>
      <c r="I300" s="281">
        <f t="shared" si="23"/>
        <v>0</v>
      </c>
      <c r="J300" s="282">
        <f t="shared" si="23"/>
        <v>0</v>
      </c>
    </row>
    <row r="301" spans="1:10" ht="21.75" customHeight="1">
      <c r="A301" s="829" t="s">
        <v>125</v>
      </c>
      <c r="B301" s="141">
        <v>230</v>
      </c>
      <c r="C301" s="50">
        <v>7</v>
      </c>
      <c r="D301" s="50">
        <v>9</v>
      </c>
      <c r="E301" s="51">
        <v>4529900</v>
      </c>
      <c r="F301" s="49">
        <v>1</v>
      </c>
      <c r="G301" s="281">
        <f>SUM(H301:J301)</f>
        <v>25535.9</v>
      </c>
      <c r="H301" s="281">
        <f>SUM('Аналитич.табл.'!T167)</f>
        <v>25535.9</v>
      </c>
      <c r="I301" s="285"/>
      <c r="J301" s="286"/>
    </row>
    <row r="302" spans="1:10" ht="21.75" customHeight="1">
      <c r="A302" s="829" t="s">
        <v>845</v>
      </c>
      <c r="B302" s="141">
        <v>230</v>
      </c>
      <c r="C302" s="50">
        <v>7</v>
      </c>
      <c r="D302" s="50">
        <v>9</v>
      </c>
      <c r="E302" s="51">
        <v>5220000</v>
      </c>
      <c r="F302" s="49"/>
      <c r="G302" s="281">
        <f>SUM(H302:J302)</f>
        <v>101</v>
      </c>
      <c r="H302" s="281"/>
      <c r="I302" s="283">
        <f>SUM(I303)</f>
        <v>101</v>
      </c>
      <c r="J302" s="286"/>
    </row>
    <row r="303" spans="1:10" ht="33" customHeight="1">
      <c r="A303" s="152" t="s">
        <v>420</v>
      </c>
      <c r="B303" s="141">
        <v>230</v>
      </c>
      <c r="C303" s="50">
        <v>7</v>
      </c>
      <c r="D303" s="50">
        <v>9</v>
      </c>
      <c r="E303" s="51">
        <v>5222005</v>
      </c>
      <c r="F303" s="49">
        <v>22</v>
      </c>
      <c r="G303" s="281">
        <f>SUM(H303:J303)</f>
        <v>101</v>
      </c>
      <c r="H303" s="281"/>
      <c r="I303" s="283">
        <f>SUM('Аналитич.табл.'!U171)</f>
        <v>101</v>
      </c>
      <c r="J303" s="286"/>
    </row>
    <row r="304" spans="1:10" ht="23.25" customHeight="1">
      <c r="A304" s="846" t="s">
        <v>257</v>
      </c>
      <c r="B304" s="141">
        <v>230</v>
      </c>
      <c r="C304" s="50">
        <v>7</v>
      </c>
      <c r="D304" s="50">
        <v>9</v>
      </c>
      <c r="E304" s="51">
        <v>7950000</v>
      </c>
      <c r="F304" s="49"/>
      <c r="G304" s="281">
        <f>SUM(H304:J304)</f>
        <v>333</v>
      </c>
      <c r="H304" s="281">
        <f>SUM(H305)</f>
        <v>333</v>
      </c>
      <c r="I304" s="283"/>
      <c r="J304" s="286"/>
    </row>
    <row r="305" spans="1:10" ht="33" customHeight="1">
      <c r="A305" s="846" t="s">
        <v>258</v>
      </c>
      <c r="B305" s="141">
        <v>230</v>
      </c>
      <c r="C305" s="50">
        <v>7</v>
      </c>
      <c r="D305" s="50">
        <v>9</v>
      </c>
      <c r="E305" s="51">
        <v>7950000</v>
      </c>
      <c r="F305" s="49">
        <v>22</v>
      </c>
      <c r="G305" s="281">
        <f>SUM(H305:J305)</f>
        <v>333</v>
      </c>
      <c r="H305" s="281">
        <f>SUM('Аналитич.табл.'!T171)</f>
        <v>333</v>
      </c>
      <c r="I305" s="283"/>
      <c r="J305" s="286"/>
    </row>
    <row r="306" spans="1:10" s="75" customFormat="1" ht="23.25" customHeight="1">
      <c r="A306" s="832" t="s">
        <v>766</v>
      </c>
      <c r="B306" s="140">
        <v>230</v>
      </c>
      <c r="C306" s="47">
        <v>10</v>
      </c>
      <c r="D306" s="47"/>
      <c r="E306" s="48"/>
      <c r="F306" s="46"/>
      <c r="G306" s="279">
        <f>SUM(G311+G307)</f>
        <v>20037</v>
      </c>
      <c r="H306" s="279">
        <f>SUM(H311+H307)</f>
        <v>0</v>
      </c>
      <c r="I306" s="279">
        <f>SUM(I311+I307)</f>
        <v>20037</v>
      </c>
      <c r="J306" s="280">
        <f>SUM(J311)</f>
        <v>0</v>
      </c>
    </row>
    <row r="307" spans="1:10" s="75" customFormat="1" ht="21.75" customHeight="1">
      <c r="A307" s="827" t="s">
        <v>670</v>
      </c>
      <c r="B307" s="140">
        <v>230</v>
      </c>
      <c r="C307" s="47">
        <v>10</v>
      </c>
      <c r="D307" s="47">
        <v>3</v>
      </c>
      <c r="E307" s="48"/>
      <c r="F307" s="46"/>
      <c r="G307" s="279">
        <f>SUM(G310+G308)</f>
        <v>7563</v>
      </c>
      <c r="H307" s="279"/>
      <c r="I307" s="279">
        <f>SUM(I310+I308)</f>
        <v>7563</v>
      </c>
      <c r="J307" s="280"/>
    </row>
    <row r="308" spans="1:10" s="75" customFormat="1" ht="20.25" customHeight="1">
      <c r="A308" s="828" t="s">
        <v>359</v>
      </c>
      <c r="B308" s="141">
        <v>230</v>
      </c>
      <c r="C308" s="50">
        <v>10</v>
      </c>
      <c r="D308" s="50">
        <v>3</v>
      </c>
      <c r="E308" s="151">
        <v>1040200</v>
      </c>
      <c r="F308" s="167"/>
      <c r="G308" s="281">
        <f>SUM(H308:J308)</f>
        <v>247</v>
      </c>
      <c r="H308" s="279"/>
      <c r="I308" s="279">
        <f>SUM(I309)</f>
        <v>247</v>
      </c>
      <c r="J308" s="280"/>
    </row>
    <row r="309" spans="1:10" s="75" customFormat="1" ht="21.75" customHeight="1">
      <c r="A309" s="828" t="s">
        <v>360</v>
      </c>
      <c r="B309" s="141">
        <v>230</v>
      </c>
      <c r="C309" s="50">
        <v>10</v>
      </c>
      <c r="D309" s="50">
        <v>3</v>
      </c>
      <c r="E309" s="151">
        <v>1040200</v>
      </c>
      <c r="F309" s="124">
        <v>5</v>
      </c>
      <c r="G309" s="281">
        <f>SUM(H309:J309)</f>
        <v>247</v>
      </c>
      <c r="H309" s="279"/>
      <c r="I309" s="281">
        <f>SUM('Аналитич.табл.'!U265)</f>
        <v>247</v>
      </c>
      <c r="J309" s="280"/>
    </row>
    <row r="310" spans="1:10" s="75" customFormat="1" ht="51" customHeight="1">
      <c r="A310" s="152" t="s">
        <v>900</v>
      </c>
      <c r="B310" s="141">
        <v>230</v>
      </c>
      <c r="C310" s="50">
        <v>10</v>
      </c>
      <c r="D310" s="50">
        <v>3</v>
      </c>
      <c r="E310" s="151">
        <v>5058600</v>
      </c>
      <c r="F310" s="124">
        <v>5</v>
      </c>
      <c r="G310" s="281">
        <f>SUM(H310:J310)</f>
        <v>7316</v>
      </c>
      <c r="H310" s="281"/>
      <c r="I310" s="281">
        <f>SUM('Аналитич.табл.'!U281+'Аналитич.табл.'!U274+'Аналитич.табл.'!U275+'Аналитич.табл.'!U276+'Аналитич.табл.'!U277)</f>
        <v>7316</v>
      </c>
      <c r="J310" s="280"/>
    </row>
    <row r="311" spans="1:10" s="75" customFormat="1" ht="23.25" customHeight="1">
      <c r="A311" s="832" t="s">
        <v>684</v>
      </c>
      <c r="B311" s="140">
        <v>230</v>
      </c>
      <c r="C311" s="47">
        <v>10</v>
      </c>
      <c r="D311" s="47">
        <v>4</v>
      </c>
      <c r="E311" s="48"/>
      <c r="F311" s="46"/>
      <c r="G311" s="279">
        <f>SUM(G312)</f>
        <v>12474</v>
      </c>
      <c r="H311" s="279">
        <f aca="true" t="shared" si="24" ref="H311:J312">SUM(H312)</f>
        <v>0</v>
      </c>
      <c r="I311" s="279">
        <f t="shared" si="24"/>
        <v>12474</v>
      </c>
      <c r="J311" s="280">
        <f t="shared" si="24"/>
        <v>0</v>
      </c>
    </row>
    <row r="312" spans="1:10" ht="21.75" customHeight="1">
      <c r="A312" s="829" t="s">
        <v>145</v>
      </c>
      <c r="B312" s="141">
        <v>230</v>
      </c>
      <c r="C312" s="50">
        <v>10</v>
      </c>
      <c r="D312" s="50">
        <v>4</v>
      </c>
      <c r="E312" s="51">
        <v>5201000</v>
      </c>
      <c r="F312" s="49"/>
      <c r="G312" s="281">
        <f>SUM(G313)</f>
        <v>12474</v>
      </c>
      <c r="H312" s="281">
        <f t="shared" si="24"/>
        <v>0</v>
      </c>
      <c r="I312" s="281">
        <f t="shared" si="24"/>
        <v>12474</v>
      </c>
      <c r="J312" s="282">
        <f t="shared" si="24"/>
        <v>0</v>
      </c>
    </row>
    <row r="313" spans="1:10" ht="54.75" customHeight="1">
      <c r="A313" s="828" t="s">
        <v>149</v>
      </c>
      <c r="B313" s="141">
        <v>230</v>
      </c>
      <c r="C313" s="50">
        <v>10</v>
      </c>
      <c r="D313" s="50">
        <v>4</v>
      </c>
      <c r="E313" s="51">
        <v>5201002</v>
      </c>
      <c r="F313" s="49">
        <v>5</v>
      </c>
      <c r="G313" s="281">
        <f>SUM(H313:J313)</f>
        <v>12474</v>
      </c>
      <c r="H313" s="281">
        <f>SUM('Аналитич.табл.'!T288)</f>
        <v>0</v>
      </c>
      <c r="I313" s="281">
        <f>SUM('Аналитич.табл.'!U288)</f>
        <v>12474</v>
      </c>
      <c r="J313" s="282">
        <f>SUM('Аналитич.табл.'!V288)</f>
        <v>0</v>
      </c>
    </row>
    <row r="314" spans="1:10" s="75" customFormat="1" ht="23.25" customHeight="1">
      <c r="A314" s="827" t="s">
        <v>565</v>
      </c>
      <c r="B314" s="140">
        <v>270</v>
      </c>
      <c r="C314" s="47"/>
      <c r="D314" s="47"/>
      <c r="E314" s="48"/>
      <c r="F314" s="46"/>
      <c r="G314" s="279">
        <f>SUM(G315+G323+G329)</f>
        <v>87090.30000000002</v>
      </c>
      <c r="H314" s="279">
        <f>SUM(H315+H323+H329)</f>
        <v>82682.90000000001</v>
      </c>
      <c r="I314" s="279">
        <f>SUM(I315+I323+I329)</f>
        <v>2138.5</v>
      </c>
      <c r="J314" s="280">
        <f>SUM(J315+J323)</f>
        <v>2268.9</v>
      </c>
    </row>
    <row r="315" spans="1:10" s="80" customFormat="1" ht="20.25" customHeight="1">
      <c r="A315" s="832" t="s">
        <v>758</v>
      </c>
      <c r="B315" s="140">
        <v>270</v>
      </c>
      <c r="C315" s="47">
        <v>7</v>
      </c>
      <c r="D315" s="47"/>
      <c r="E315" s="48"/>
      <c r="F315" s="46"/>
      <c r="G315" s="279">
        <f>SUM(G316+G319)</f>
        <v>38195.200000000004</v>
      </c>
      <c r="H315" s="279">
        <f>SUM(H316+H319)</f>
        <v>37261.8</v>
      </c>
      <c r="I315" s="279">
        <f>SUM(I316+I319)</f>
        <v>8.5</v>
      </c>
      <c r="J315" s="280">
        <f>SUM(J316+J319)</f>
        <v>924.9</v>
      </c>
    </row>
    <row r="316" spans="1:10" s="80" customFormat="1" ht="20.25" customHeight="1">
      <c r="A316" s="832" t="s">
        <v>759</v>
      </c>
      <c r="B316" s="140">
        <v>270</v>
      </c>
      <c r="C316" s="47">
        <v>7</v>
      </c>
      <c r="D316" s="47">
        <v>2</v>
      </c>
      <c r="E316" s="81"/>
      <c r="F316" s="48"/>
      <c r="G316" s="279">
        <f aca="true" t="shared" si="25" ref="G316:J317">SUM(G317)</f>
        <v>34173.3</v>
      </c>
      <c r="H316" s="279">
        <f t="shared" si="25"/>
        <v>33239.9</v>
      </c>
      <c r="I316" s="279">
        <f t="shared" si="25"/>
        <v>8.5</v>
      </c>
      <c r="J316" s="280">
        <f t="shared" si="25"/>
        <v>924.9</v>
      </c>
    </row>
    <row r="317" spans="1:10" ht="20.25" customHeight="1">
      <c r="A317" s="828" t="s">
        <v>144</v>
      </c>
      <c r="B317" s="141">
        <v>270</v>
      </c>
      <c r="C317" s="50">
        <v>7</v>
      </c>
      <c r="D317" s="50">
        <v>2</v>
      </c>
      <c r="E317" s="51">
        <v>4230000</v>
      </c>
      <c r="F317" s="49"/>
      <c r="G317" s="281">
        <f t="shared" si="25"/>
        <v>34173.3</v>
      </c>
      <c r="H317" s="281">
        <f t="shared" si="25"/>
        <v>33239.9</v>
      </c>
      <c r="I317" s="281">
        <f t="shared" si="25"/>
        <v>8.5</v>
      </c>
      <c r="J317" s="282">
        <f t="shared" si="25"/>
        <v>924.9</v>
      </c>
    </row>
    <row r="318" spans="1:10" ht="21.75" customHeight="1">
      <c r="A318" s="829" t="s">
        <v>125</v>
      </c>
      <c r="B318" s="141">
        <v>270</v>
      </c>
      <c r="C318" s="50">
        <v>7</v>
      </c>
      <c r="D318" s="50">
        <v>2</v>
      </c>
      <c r="E318" s="51">
        <v>4239900</v>
      </c>
      <c r="F318" s="49">
        <v>1</v>
      </c>
      <c r="G318" s="281">
        <f>SUM(H318:J318)</f>
        <v>34173.3</v>
      </c>
      <c r="H318" s="283">
        <f>SUM('Аналитич.табл.'!T160:T162)</f>
        <v>33239.9</v>
      </c>
      <c r="I318" s="283">
        <f>SUM('Аналитич.табл.'!U160:U162)</f>
        <v>8.5</v>
      </c>
      <c r="J318" s="284">
        <f>SUM('Аналитич.табл.'!V160:V162)</f>
        <v>924.9</v>
      </c>
    </row>
    <row r="319" spans="1:10" s="75" customFormat="1" ht="20.25" customHeight="1">
      <c r="A319" s="827" t="s">
        <v>660</v>
      </c>
      <c r="B319" s="140">
        <v>270</v>
      </c>
      <c r="C319" s="47">
        <v>7</v>
      </c>
      <c r="D319" s="47">
        <v>9</v>
      </c>
      <c r="E319" s="48"/>
      <c r="F319" s="46"/>
      <c r="G319" s="279">
        <f>SUM(G321)</f>
        <v>4021.9000000000005</v>
      </c>
      <c r="H319" s="279">
        <f>SUM(H321)</f>
        <v>4021.9000000000005</v>
      </c>
      <c r="I319" s="279">
        <f>SUM(I321)</f>
        <v>0</v>
      </c>
      <c r="J319" s="280">
        <f>SUM(J321)</f>
        <v>0</v>
      </c>
    </row>
    <row r="320" spans="1:10" s="75" customFormat="1" ht="35.25" customHeight="1">
      <c r="A320" s="829" t="s">
        <v>150</v>
      </c>
      <c r="B320" s="141">
        <v>270</v>
      </c>
      <c r="C320" s="50">
        <v>7</v>
      </c>
      <c r="D320" s="50">
        <v>9</v>
      </c>
      <c r="E320" s="51">
        <v>20000</v>
      </c>
      <c r="F320" s="49"/>
      <c r="G320" s="281">
        <f>SUM(G321)</f>
        <v>4021.9000000000005</v>
      </c>
      <c r="H320" s="281">
        <f aca="true" t="shared" si="26" ref="H320:J321">SUM(H321)</f>
        <v>4021.9000000000005</v>
      </c>
      <c r="I320" s="281">
        <f t="shared" si="26"/>
        <v>0</v>
      </c>
      <c r="J320" s="282">
        <f t="shared" si="26"/>
        <v>0</v>
      </c>
    </row>
    <row r="321" spans="1:10" ht="18" customHeight="1">
      <c r="A321" s="828" t="s">
        <v>722</v>
      </c>
      <c r="B321" s="141">
        <v>270</v>
      </c>
      <c r="C321" s="50">
        <v>7</v>
      </c>
      <c r="D321" s="50">
        <v>9</v>
      </c>
      <c r="E321" s="51">
        <v>20400</v>
      </c>
      <c r="F321" s="49"/>
      <c r="G321" s="281">
        <f>SUM(G322)</f>
        <v>4021.9000000000005</v>
      </c>
      <c r="H321" s="281">
        <f t="shared" si="26"/>
        <v>4021.9000000000005</v>
      </c>
      <c r="I321" s="281">
        <f t="shared" si="26"/>
        <v>0</v>
      </c>
      <c r="J321" s="282">
        <f t="shared" si="26"/>
        <v>0</v>
      </c>
    </row>
    <row r="322" spans="1:10" ht="18" customHeight="1">
      <c r="A322" s="828" t="s">
        <v>835</v>
      </c>
      <c r="B322" s="141">
        <v>270</v>
      </c>
      <c r="C322" s="50">
        <v>7</v>
      </c>
      <c r="D322" s="50">
        <v>9</v>
      </c>
      <c r="E322" s="51">
        <v>20400</v>
      </c>
      <c r="F322" s="49">
        <v>500</v>
      </c>
      <c r="G322" s="281">
        <f>SUM(H322:J322)</f>
        <v>4021.9000000000005</v>
      </c>
      <c r="H322" s="281">
        <f>SUM('Аналитич.табл.'!T170)</f>
        <v>4021.9000000000005</v>
      </c>
      <c r="I322" s="285"/>
      <c r="J322" s="286"/>
    </row>
    <row r="323" spans="1:10" s="75" customFormat="1" ht="21.75" customHeight="1">
      <c r="A323" s="827" t="s">
        <v>803</v>
      </c>
      <c r="B323" s="140">
        <v>270</v>
      </c>
      <c r="C323" s="47">
        <v>9</v>
      </c>
      <c r="D323" s="47"/>
      <c r="E323" s="48"/>
      <c r="F323" s="46"/>
      <c r="G323" s="279">
        <f>SUM(G324)</f>
        <v>48365.100000000006</v>
      </c>
      <c r="H323" s="279">
        <f>SUM(H324)</f>
        <v>45421.100000000006</v>
      </c>
      <c r="I323" s="279">
        <f>SUM(I324)</f>
        <v>1600</v>
      </c>
      <c r="J323" s="280">
        <f>SUM(J324)</f>
        <v>1344.0000000000002</v>
      </c>
    </row>
    <row r="324" spans="1:10" s="75" customFormat="1" ht="21.75" customHeight="1">
      <c r="A324" s="827" t="s">
        <v>806</v>
      </c>
      <c r="B324" s="140">
        <v>270</v>
      </c>
      <c r="C324" s="47">
        <v>9</v>
      </c>
      <c r="D324" s="47">
        <v>8</v>
      </c>
      <c r="E324" s="48"/>
      <c r="F324" s="46"/>
      <c r="G324" s="279">
        <f>SUM(G325+G327)</f>
        <v>48365.100000000006</v>
      </c>
      <c r="H324" s="279">
        <f>SUM(H325+H327)</f>
        <v>45421.100000000006</v>
      </c>
      <c r="I324" s="279">
        <f>SUM(I325+I327)</f>
        <v>1600</v>
      </c>
      <c r="J324" s="280">
        <f>SUM(J325+J327)</f>
        <v>1344.0000000000002</v>
      </c>
    </row>
    <row r="325" spans="1:10" ht="18" customHeight="1">
      <c r="A325" s="828" t="s">
        <v>822</v>
      </c>
      <c r="B325" s="141">
        <v>270</v>
      </c>
      <c r="C325" s="50">
        <v>9</v>
      </c>
      <c r="D325" s="50">
        <v>8</v>
      </c>
      <c r="E325" s="51">
        <v>4820000</v>
      </c>
      <c r="F325" s="49"/>
      <c r="G325" s="281">
        <f>SUM(G326)</f>
        <v>47201.200000000004</v>
      </c>
      <c r="H325" s="281">
        <f>SUM(H326)</f>
        <v>44257.200000000004</v>
      </c>
      <c r="I325" s="281">
        <f>SUM(I326)</f>
        <v>1600</v>
      </c>
      <c r="J325" s="282">
        <f>SUM(J326)</f>
        <v>1344.0000000000002</v>
      </c>
    </row>
    <row r="326" spans="1:10" ht="18" customHeight="1">
      <c r="A326" s="828" t="s">
        <v>727</v>
      </c>
      <c r="B326" s="141">
        <v>270</v>
      </c>
      <c r="C326" s="50">
        <v>9</v>
      </c>
      <c r="D326" s="50">
        <v>8</v>
      </c>
      <c r="E326" s="51">
        <v>4829900</v>
      </c>
      <c r="F326" s="49">
        <v>1</v>
      </c>
      <c r="G326" s="281">
        <f>SUM(H326:J326)</f>
        <v>47201.200000000004</v>
      </c>
      <c r="H326" s="283">
        <f>SUM('Аналитич.табл.'!T257:T258)+'Аналитич.табл.'!T254</f>
        <v>44257.200000000004</v>
      </c>
      <c r="I326" s="283">
        <f>SUM('Аналитич.табл.'!U257:U258)+'Аналитич.табл.'!U254</f>
        <v>1600</v>
      </c>
      <c r="J326" s="284">
        <f>SUM('Аналитич.табл.'!V257:V258)+'Аналитич.табл.'!V254</f>
        <v>1344.0000000000002</v>
      </c>
    </row>
    <row r="327" spans="1:10" ht="18" customHeight="1">
      <c r="A327" s="828" t="s">
        <v>823</v>
      </c>
      <c r="B327" s="141">
        <v>270</v>
      </c>
      <c r="C327" s="50">
        <v>9</v>
      </c>
      <c r="D327" s="50">
        <v>8</v>
      </c>
      <c r="E327" s="51">
        <v>5129700</v>
      </c>
      <c r="F327" s="49"/>
      <c r="G327" s="281">
        <f>SUM(G328)</f>
        <v>1163.9</v>
      </c>
      <c r="H327" s="281">
        <f>SUM(H328)</f>
        <v>1163.9</v>
      </c>
      <c r="I327" s="281">
        <f>SUM(I328)</f>
        <v>0</v>
      </c>
      <c r="J327" s="282">
        <f>SUM(J328)</f>
        <v>0</v>
      </c>
    </row>
    <row r="328" spans="1:10" ht="21.75" customHeight="1">
      <c r="A328" s="828" t="s">
        <v>765</v>
      </c>
      <c r="B328" s="141">
        <v>270</v>
      </c>
      <c r="C328" s="50">
        <v>9</v>
      </c>
      <c r="D328" s="50">
        <v>8</v>
      </c>
      <c r="E328" s="51">
        <v>5129700</v>
      </c>
      <c r="F328" s="49">
        <v>500</v>
      </c>
      <c r="G328" s="281">
        <f>SUM(H328:J328)</f>
        <v>1163.9</v>
      </c>
      <c r="H328" s="281">
        <f>SUM('Аналитич.табл.'!T255)</f>
        <v>1163.9</v>
      </c>
      <c r="I328" s="281"/>
      <c r="J328" s="282">
        <f>SUM('Аналитич.табл.'!I255)</f>
        <v>0</v>
      </c>
    </row>
    <row r="329" spans="1:10" ht="23.25" customHeight="1">
      <c r="A329" s="832" t="s">
        <v>766</v>
      </c>
      <c r="B329" s="140">
        <v>270</v>
      </c>
      <c r="C329" s="165">
        <v>10</v>
      </c>
      <c r="D329" s="165"/>
      <c r="E329" s="166"/>
      <c r="F329" s="124"/>
      <c r="G329" s="306">
        <f aca="true" t="shared" si="27" ref="G329:I330">SUM(G330)</f>
        <v>530</v>
      </c>
      <c r="H329" s="306">
        <f t="shared" si="27"/>
        <v>0</v>
      </c>
      <c r="I329" s="306">
        <f t="shared" si="27"/>
        <v>530</v>
      </c>
      <c r="J329" s="307"/>
    </row>
    <row r="330" spans="1:10" ht="20.25" customHeight="1">
      <c r="A330" s="827" t="s">
        <v>670</v>
      </c>
      <c r="B330" s="140">
        <v>270</v>
      </c>
      <c r="C330" s="165">
        <v>10</v>
      </c>
      <c r="D330" s="165">
        <v>3</v>
      </c>
      <c r="E330" s="166"/>
      <c r="F330" s="124"/>
      <c r="G330" s="306">
        <f t="shared" si="27"/>
        <v>530</v>
      </c>
      <c r="H330" s="306">
        <f t="shared" si="27"/>
        <v>0</v>
      </c>
      <c r="I330" s="306">
        <f t="shared" si="27"/>
        <v>530</v>
      </c>
      <c r="J330" s="307"/>
    </row>
    <row r="331" spans="1:10" ht="51.75" customHeight="1">
      <c r="A331" s="152" t="s">
        <v>900</v>
      </c>
      <c r="B331" s="141">
        <v>270</v>
      </c>
      <c r="C331" s="125">
        <v>10</v>
      </c>
      <c r="D331" s="125">
        <v>3</v>
      </c>
      <c r="E331" s="151">
        <v>5058600</v>
      </c>
      <c r="F331" s="124">
        <v>5</v>
      </c>
      <c r="G331" s="291">
        <f>SUM(H331:J331)</f>
        <v>530</v>
      </c>
      <c r="H331" s="291"/>
      <c r="I331" s="291">
        <f>SUM('Аналитич.табл.'!U279:U280)</f>
        <v>530</v>
      </c>
      <c r="J331" s="300"/>
    </row>
    <row r="332" spans="1:11" s="75" customFormat="1" ht="25.5" customHeight="1" thickBot="1">
      <c r="A332" s="138" t="s">
        <v>828</v>
      </c>
      <c r="B332" s="143"/>
      <c r="C332" s="84"/>
      <c r="D332" s="82"/>
      <c r="E332" s="82"/>
      <c r="F332" s="82"/>
      <c r="G332" s="308">
        <f>SUM(H332:J332)</f>
        <v>3332690.9</v>
      </c>
      <c r="H332" s="308">
        <f>SUM(H11+H28+H209+H247+H258+H314)</f>
        <v>1810233</v>
      </c>
      <c r="I332" s="308">
        <f>SUM(I11+I28+I209+I247+I258+I314)</f>
        <v>1397351.8</v>
      </c>
      <c r="J332" s="309">
        <f>SUM(J11+J28+J209+J247+J258+J314)</f>
        <v>125106.1</v>
      </c>
      <c r="K332" s="83"/>
    </row>
    <row r="333" spans="1:7" s="75" customFormat="1" ht="6.75" customHeight="1">
      <c r="A333" s="70"/>
      <c r="B333" s="89"/>
      <c r="C333" s="89"/>
      <c r="D333" s="89"/>
      <c r="E333" s="89"/>
      <c r="F333" s="89"/>
      <c r="G333" s="89"/>
    </row>
    <row r="334" spans="1:7" ht="1.5" customHeight="1" hidden="1">
      <c r="A334" s="42"/>
      <c r="B334" s="5"/>
      <c r="C334" s="5"/>
      <c r="D334" s="28"/>
      <c r="E334" s="58"/>
      <c r="F334" s="58"/>
      <c r="G334" s="58"/>
    </row>
    <row r="335" spans="1:10" ht="38.25" customHeight="1">
      <c r="A335" s="1138"/>
      <c r="B335" s="1139"/>
      <c r="C335" s="419"/>
      <c r="D335" s="415"/>
      <c r="E335" s="422"/>
      <c r="F335" s="423"/>
      <c r="G335" s="422"/>
      <c r="I335" s="1163"/>
      <c r="J335" s="1133"/>
    </row>
    <row r="336" spans="1:7" ht="20.25" customHeight="1">
      <c r="A336" s="397"/>
      <c r="B336" s="397"/>
      <c r="C336" s="273"/>
      <c r="D336" s="273"/>
      <c r="E336" s="273"/>
      <c r="F336" s="273"/>
      <c r="G336" s="273"/>
    </row>
    <row r="337" spans="1:7" ht="12.75" customHeight="1" hidden="1">
      <c r="A337" s="397" t="s">
        <v>28</v>
      </c>
      <c r="B337" s="397" t="s">
        <v>28</v>
      </c>
      <c r="C337" s="273" t="s">
        <v>28</v>
      </c>
      <c r="D337" s="273" t="s">
        <v>28</v>
      </c>
      <c r="E337" s="273" t="s">
        <v>28</v>
      </c>
      <c r="F337" s="273" t="s">
        <v>28</v>
      </c>
      <c r="G337" s="273" t="s">
        <v>28</v>
      </c>
    </row>
    <row r="338" spans="1:7" ht="5.25" customHeight="1" hidden="1">
      <c r="A338" s="397" t="s">
        <v>291</v>
      </c>
      <c r="B338" s="397" t="s">
        <v>291</v>
      </c>
      <c r="C338" s="273" t="s">
        <v>291</v>
      </c>
      <c r="D338" s="273" t="s">
        <v>291</v>
      </c>
      <c r="E338" s="273" t="s">
        <v>291</v>
      </c>
      <c r="F338" s="273" t="s">
        <v>291</v>
      </c>
      <c r="G338" s="273" t="s">
        <v>291</v>
      </c>
    </row>
    <row r="339" spans="1:7" ht="12.75" customHeight="1" hidden="1">
      <c r="A339" s="397" t="s">
        <v>290</v>
      </c>
      <c r="B339" s="397" t="s">
        <v>290</v>
      </c>
      <c r="C339" s="273" t="s">
        <v>290</v>
      </c>
      <c r="D339" s="273" t="s">
        <v>290</v>
      </c>
      <c r="E339" s="273" t="s">
        <v>290</v>
      </c>
      <c r="F339" s="273" t="s">
        <v>290</v>
      </c>
      <c r="G339" s="273" t="s">
        <v>290</v>
      </c>
    </row>
    <row r="340" spans="1:7" ht="32.25" customHeight="1">
      <c r="A340" s="1161"/>
      <c r="B340" s="1162"/>
      <c r="C340" s="273"/>
      <c r="D340" s="273"/>
      <c r="E340" s="273"/>
      <c r="F340" s="273"/>
      <c r="G340" s="273"/>
    </row>
    <row r="341" spans="1:7" ht="5.25" customHeight="1">
      <c r="A341" s="411"/>
      <c r="B341" s="412"/>
      <c r="C341" s="273"/>
      <c r="D341" s="273"/>
      <c r="E341" s="273"/>
      <c r="F341" s="273"/>
      <c r="G341" s="273"/>
    </row>
    <row r="342" ht="15">
      <c r="A342" s="398"/>
    </row>
  </sheetData>
  <sheetProtection/>
  <mergeCells count="26">
    <mergeCell ref="A340:B340"/>
    <mergeCell ref="I335:J335"/>
    <mergeCell ref="A335:B335"/>
    <mergeCell ref="H274:J274"/>
    <mergeCell ref="A274:A275"/>
    <mergeCell ref="B274:F274"/>
    <mergeCell ref="G274:G275"/>
    <mergeCell ref="H1:J1"/>
    <mergeCell ref="H2:J2"/>
    <mergeCell ref="A8:A9"/>
    <mergeCell ref="B8:F8"/>
    <mergeCell ref="A5:I6"/>
    <mergeCell ref="G8:G9"/>
    <mergeCell ref="H8:J8"/>
    <mergeCell ref="H206:J206"/>
    <mergeCell ref="G76:G77"/>
    <mergeCell ref="H76:J76"/>
    <mergeCell ref="H145:J145"/>
    <mergeCell ref="G145:G146"/>
    <mergeCell ref="B206:F206"/>
    <mergeCell ref="G206:G207"/>
    <mergeCell ref="A76:A77"/>
    <mergeCell ref="B76:F76"/>
    <mergeCell ref="A145:A146"/>
    <mergeCell ref="B145:F145"/>
    <mergeCell ref="A206:A207"/>
  </mergeCells>
  <printOptions/>
  <pageMargins left="0.56" right="0.1968503937007874" top="0.16" bottom="0.16" header="0.16" footer="0.17"/>
  <pageSetup fitToHeight="5" horizontalDpi="600" verticalDpi="600" orientation="portrait" paperSize="9" scale="51" r:id="rId1"/>
  <rowBreaks count="4" manualBreakCount="4">
    <brk id="75" max="9" man="1"/>
    <brk id="143" max="9" man="1"/>
    <brk id="204" max="9" man="1"/>
    <brk id="27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928"/>
  <sheetViews>
    <sheetView tabSelected="1" workbookViewId="0" topLeftCell="A24">
      <selection activeCell="A35" sqref="A35"/>
    </sheetView>
  </sheetViews>
  <sheetFormatPr defaultColWidth="9.00390625" defaultRowHeight="12.75"/>
  <cols>
    <col min="1" max="1" width="48.75390625" style="0" customWidth="1"/>
    <col min="2" max="2" width="26.25390625" style="0" customWidth="1"/>
    <col min="3" max="3" width="12.75390625" style="0" customWidth="1"/>
    <col min="4" max="4" width="10.125" style="0" customWidth="1"/>
    <col min="5" max="5" width="11.00390625" style="0" customWidth="1"/>
    <col min="6" max="6" width="12.25390625" style="0" bestFit="1" customWidth="1"/>
    <col min="7" max="7" width="11.75390625" style="0" bestFit="1" customWidth="1"/>
  </cols>
  <sheetData>
    <row r="1" spans="1:5" ht="12.75" hidden="1">
      <c r="A1" s="273"/>
      <c r="B1" s="273"/>
      <c r="C1" s="273"/>
      <c r="D1" s="273"/>
      <c r="E1" s="273"/>
    </row>
    <row r="2" spans="1:5" ht="12.75">
      <c r="A2" s="273"/>
      <c r="B2" s="334"/>
      <c r="C2" s="1165" t="s">
        <v>893</v>
      </c>
      <c r="D2" s="1133"/>
      <c r="E2" s="1133"/>
    </row>
    <row r="3" spans="1:5" ht="14.25" customHeight="1">
      <c r="A3" s="273"/>
      <c r="B3" s="335"/>
      <c r="C3" s="1166" t="s">
        <v>802</v>
      </c>
      <c r="D3" s="1167"/>
      <c r="E3" s="1167"/>
    </row>
    <row r="4" spans="1:5" ht="18" customHeight="1">
      <c r="A4" s="273"/>
      <c r="B4" s="334"/>
      <c r="C4" s="334" t="s">
        <v>495</v>
      </c>
      <c r="D4" s="334"/>
      <c r="E4" s="261"/>
    </row>
    <row r="5" spans="1:5" ht="57" customHeight="1">
      <c r="A5" s="1171" t="s">
        <v>470</v>
      </c>
      <c r="B5" s="1172"/>
      <c r="C5" s="1172"/>
      <c r="D5" s="1172"/>
      <c r="E5" s="1172"/>
    </row>
    <row r="6" spans="1:5" ht="16.5" customHeight="1">
      <c r="A6" s="273"/>
      <c r="B6" s="273"/>
      <c r="C6" s="273"/>
      <c r="D6" s="273"/>
      <c r="E6" s="326" t="s">
        <v>362</v>
      </c>
    </row>
    <row r="7" spans="1:5" ht="54.75" customHeight="1">
      <c r="A7" s="272" t="s">
        <v>557</v>
      </c>
      <c r="B7" s="272" t="s">
        <v>558</v>
      </c>
      <c r="C7" s="272" t="s">
        <v>223</v>
      </c>
      <c r="D7" s="272" t="s">
        <v>54</v>
      </c>
      <c r="E7" s="272" t="s">
        <v>901</v>
      </c>
    </row>
    <row r="8" spans="1:6" ht="24" customHeight="1">
      <c r="A8" s="327" t="s">
        <v>224</v>
      </c>
      <c r="B8" s="330" t="s">
        <v>93</v>
      </c>
      <c r="C8" s="401">
        <f>SUM(C9+C15+C20)</f>
        <v>330506.30000000005</v>
      </c>
      <c r="D8" s="880">
        <f>SUM(D9)</f>
        <v>5277.7</v>
      </c>
      <c r="E8" s="401">
        <f>SUM(C8+D8)</f>
        <v>335784.00000000006</v>
      </c>
      <c r="F8" s="331"/>
    </row>
    <row r="9" spans="1:6" ht="28.5" customHeight="1">
      <c r="A9" s="327" t="s">
        <v>225</v>
      </c>
      <c r="B9" s="330" t="s">
        <v>94</v>
      </c>
      <c r="C9" s="401">
        <f>SUM(C10+C13)</f>
        <v>87788.6</v>
      </c>
      <c r="D9" s="880">
        <f>SUM(D10)</f>
        <v>5277.7</v>
      </c>
      <c r="E9" s="401">
        <f>SUM(C9+D9)</f>
        <v>93066.3</v>
      </c>
      <c r="F9" s="331"/>
    </row>
    <row r="10" spans="1:5" ht="27.75" customHeight="1">
      <c r="A10" s="327" t="s">
        <v>226</v>
      </c>
      <c r="B10" s="330" t="s">
        <v>95</v>
      </c>
      <c r="C10" s="401">
        <f>SUM(C11)</f>
        <v>157788.6</v>
      </c>
      <c r="D10" s="880">
        <f>SUM(D11)</f>
        <v>5277.7</v>
      </c>
      <c r="E10" s="401">
        <f>SUM(C10+D10)</f>
        <v>163066.30000000002</v>
      </c>
    </row>
    <row r="11" spans="1:5" ht="39.75" customHeight="1">
      <c r="A11" s="327" t="s">
        <v>227</v>
      </c>
      <c r="B11" s="330" t="s">
        <v>96</v>
      </c>
      <c r="C11" s="401">
        <f>SUM(C12)</f>
        <v>157788.6</v>
      </c>
      <c r="D11" s="880">
        <f>SUM(D12)</f>
        <v>5277.7</v>
      </c>
      <c r="E11" s="401">
        <f>SUM(C11+D11)</f>
        <v>163066.30000000002</v>
      </c>
    </row>
    <row r="12" spans="1:5" ht="43.5" customHeight="1">
      <c r="A12" s="327" t="s">
        <v>229</v>
      </c>
      <c r="B12" s="330" t="s">
        <v>97</v>
      </c>
      <c r="C12" s="401">
        <v>157788.6</v>
      </c>
      <c r="D12" s="880">
        <v>5277.7</v>
      </c>
      <c r="E12" s="401">
        <f>SUM(C12+D12)</f>
        <v>163066.30000000002</v>
      </c>
    </row>
    <row r="13" spans="1:5" ht="36" customHeight="1">
      <c r="A13" s="327" t="s">
        <v>230</v>
      </c>
      <c r="B13" s="330" t="s">
        <v>98</v>
      </c>
      <c r="C13" s="401">
        <f aca="true" t="shared" si="0" ref="C13:C27">SUM(E13-D13)</f>
        <v>-70000</v>
      </c>
      <c r="D13" s="880">
        <v>0</v>
      </c>
      <c r="E13" s="401">
        <f>SUM(E14)</f>
        <v>-70000</v>
      </c>
    </row>
    <row r="14" spans="1:5" ht="44.25" customHeight="1">
      <c r="A14" s="327" t="s">
        <v>231</v>
      </c>
      <c r="B14" s="330" t="s">
        <v>99</v>
      </c>
      <c r="C14" s="401">
        <f t="shared" si="0"/>
        <v>-70000</v>
      </c>
      <c r="D14" s="880">
        <v>0</v>
      </c>
      <c r="E14" s="401">
        <v>-70000</v>
      </c>
    </row>
    <row r="15" spans="1:5" ht="24.75" customHeight="1">
      <c r="A15" s="327" t="s">
        <v>232</v>
      </c>
      <c r="B15" s="330" t="s">
        <v>100</v>
      </c>
      <c r="C15" s="401">
        <f t="shared" si="0"/>
        <v>66.6</v>
      </c>
      <c r="D15" s="880">
        <v>0</v>
      </c>
      <c r="E15" s="403">
        <f>SUM(E16)</f>
        <v>66.6</v>
      </c>
    </row>
    <row r="16" spans="1:5" ht="29.25" customHeight="1">
      <c r="A16" s="327" t="s">
        <v>233</v>
      </c>
      <c r="B16" s="330" t="s">
        <v>101</v>
      </c>
      <c r="C16" s="401">
        <f t="shared" si="0"/>
        <v>66.6</v>
      </c>
      <c r="D16" s="880">
        <v>0</v>
      </c>
      <c r="E16" s="403">
        <f>SUM(E17)</f>
        <v>66.6</v>
      </c>
    </row>
    <row r="17" spans="1:5" ht="25.5" customHeight="1">
      <c r="A17" s="327" t="s">
        <v>234</v>
      </c>
      <c r="B17" s="330" t="s">
        <v>102</v>
      </c>
      <c r="C17" s="401">
        <f t="shared" si="0"/>
        <v>66.6</v>
      </c>
      <c r="D17" s="880">
        <v>0</v>
      </c>
      <c r="E17" s="403">
        <f>SUM(E18)</f>
        <v>66.6</v>
      </c>
    </row>
    <row r="18" spans="1:5" ht="28.5" customHeight="1">
      <c r="A18" s="327" t="s">
        <v>235</v>
      </c>
      <c r="B18" s="330" t="s">
        <v>103</v>
      </c>
      <c r="C18" s="401">
        <f t="shared" si="0"/>
        <v>66.6</v>
      </c>
      <c r="D18" s="880">
        <v>0</v>
      </c>
      <c r="E18" s="403">
        <f>SUM(E19)</f>
        <v>66.6</v>
      </c>
    </row>
    <row r="19" spans="1:5" ht="41.25" customHeight="1">
      <c r="A19" s="327" t="s">
        <v>236</v>
      </c>
      <c r="B19" s="330" t="s">
        <v>111</v>
      </c>
      <c r="C19" s="401">
        <f t="shared" si="0"/>
        <v>66.6</v>
      </c>
      <c r="D19" s="881">
        <v>0</v>
      </c>
      <c r="E19" s="403">
        <v>66.6</v>
      </c>
    </row>
    <row r="20" spans="1:7" ht="27.75" customHeight="1">
      <c r="A20" s="327" t="s">
        <v>237</v>
      </c>
      <c r="B20" s="330" t="s">
        <v>112</v>
      </c>
      <c r="C20" s="401">
        <v>242651.1</v>
      </c>
      <c r="D20" s="882">
        <f>SUM(D21+D25)</f>
        <v>0</v>
      </c>
      <c r="E20" s="402">
        <v>242651.1</v>
      </c>
      <c r="F20" s="331"/>
      <c r="G20" s="331"/>
    </row>
    <row r="21" spans="1:5" ht="19.5" customHeight="1">
      <c r="A21" s="327" t="s">
        <v>238</v>
      </c>
      <c r="B21" s="330" t="s">
        <v>113</v>
      </c>
      <c r="C21" s="402">
        <f>SUM(C22)</f>
        <v>-2931393.3</v>
      </c>
      <c r="D21" s="882">
        <f aca="true" t="shared" si="1" ref="D21:D26">SUM(D22)</f>
        <v>-228646.49999999997</v>
      </c>
      <c r="E21" s="402">
        <f>SUM(E22)</f>
        <v>-3160039.8</v>
      </c>
    </row>
    <row r="22" spans="1:5" ht="18.75" customHeight="1">
      <c r="A22" s="327" t="s">
        <v>240</v>
      </c>
      <c r="B22" s="330" t="s">
        <v>114</v>
      </c>
      <c r="C22" s="402">
        <f>SUM(C23)</f>
        <v>-2931393.3</v>
      </c>
      <c r="D22" s="882">
        <f t="shared" si="1"/>
        <v>-228646.49999999997</v>
      </c>
      <c r="E22" s="402">
        <f>SUM(E23)</f>
        <v>-3160039.8</v>
      </c>
    </row>
    <row r="23" spans="1:5" ht="20.25" customHeight="1">
      <c r="A23" s="327" t="s">
        <v>241</v>
      </c>
      <c r="B23" s="330" t="s">
        <v>115</v>
      </c>
      <c r="C23" s="402">
        <f>SUM(C24)</f>
        <v>-2931393.3</v>
      </c>
      <c r="D23" s="882">
        <f t="shared" si="1"/>
        <v>-228646.49999999997</v>
      </c>
      <c r="E23" s="402">
        <f>SUM(E24)</f>
        <v>-3160039.8</v>
      </c>
    </row>
    <row r="24" spans="1:7" ht="27" customHeight="1">
      <c r="A24" s="327" t="s">
        <v>242</v>
      </c>
      <c r="B24" s="330" t="s">
        <v>116</v>
      </c>
      <c r="C24" s="401">
        <f>SUM(C20-C25)</f>
        <v>-2931393.3</v>
      </c>
      <c r="D24" s="882">
        <f>SUM(D28-D28*2)</f>
        <v>-228646.49999999997</v>
      </c>
      <c r="E24" s="402">
        <f>SUM(C24+D24)</f>
        <v>-3160039.8</v>
      </c>
      <c r="F24" s="331"/>
      <c r="G24" s="336"/>
    </row>
    <row r="25" spans="1:5" ht="20.25" customHeight="1">
      <c r="A25" s="327" t="s">
        <v>243</v>
      </c>
      <c r="B25" s="330" t="s">
        <v>117</v>
      </c>
      <c r="C25" s="401">
        <f t="shared" si="0"/>
        <v>3174044.4</v>
      </c>
      <c r="D25" s="882">
        <f t="shared" si="1"/>
        <v>228646.49999999997</v>
      </c>
      <c r="E25" s="402">
        <f>SUM(E26)</f>
        <v>3402690.9</v>
      </c>
    </row>
    <row r="26" spans="1:5" ht="19.5" customHeight="1">
      <c r="A26" s="327" t="s">
        <v>244</v>
      </c>
      <c r="B26" s="330" t="s">
        <v>118</v>
      </c>
      <c r="C26" s="401">
        <f t="shared" si="0"/>
        <v>3174044.4</v>
      </c>
      <c r="D26" s="882">
        <f t="shared" si="1"/>
        <v>228646.49999999997</v>
      </c>
      <c r="E26" s="402">
        <f>SUM(E27)</f>
        <v>3402690.9</v>
      </c>
    </row>
    <row r="27" spans="1:5" ht="24" customHeight="1">
      <c r="A27" s="327" t="s">
        <v>245</v>
      </c>
      <c r="B27" s="330" t="s">
        <v>119</v>
      </c>
      <c r="C27" s="401">
        <f t="shared" si="0"/>
        <v>3174044.4</v>
      </c>
      <c r="D27" s="882">
        <f>SUM(D28)</f>
        <v>228646.49999999997</v>
      </c>
      <c r="E27" s="402">
        <f>SUM(E28)</f>
        <v>3402690.9</v>
      </c>
    </row>
    <row r="28" spans="1:7" ht="27" customHeight="1">
      <c r="A28" s="327" t="s">
        <v>246</v>
      </c>
      <c r="B28" s="330" t="s">
        <v>120</v>
      </c>
      <c r="C28" s="401">
        <f>SUM('Аналитич.табл.'!F292+70000)</f>
        <v>3174044.4</v>
      </c>
      <c r="D28" s="882">
        <f>SUM('Аналитич.табл.'!R292)</f>
        <v>228646.49999999997</v>
      </c>
      <c r="E28" s="402">
        <f>SUM('Аналитич.табл.'!S292+70000)</f>
        <v>3402690.9</v>
      </c>
      <c r="G28" s="331"/>
    </row>
    <row r="29" spans="1:5" ht="15.75">
      <c r="A29" s="53"/>
      <c r="B29" s="3"/>
      <c r="C29" s="3"/>
      <c r="D29" s="3"/>
      <c r="E29" s="3"/>
    </row>
    <row r="30" spans="1:5" ht="15.75">
      <c r="A30" s="53"/>
      <c r="B30" s="3"/>
      <c r="C30" s="3"/>
      <c r="D30" s="3"/>
      <c r="E30" s="3"/>
    </row>
    <row r="31" spans="1:10" ht="28.5" customHeight="1">
      <c r="A31" s="1169"/>
      <c r="B31" s="1170"/>
      <c r="C31" s="424"/>
      <c r="D31" s="1173"/>
      <c r="E31" s="1174"/>
      <c r="F31" s="423"/>
      <c r="G31" s="422"/>
      <c r="H31" s="44"/>
      <c r="I31" s="269"/>
      <c r="J31" s="422"/>
    </row>
    <row r="32" spans="1:5" ht="25.5" customHeight="1">
      <c r="A32" s="1168"/>
      <c r="B32" s="1168"/>
      <c r="C32" s="332"/>
      <c r="D32" s="1175"/>
      <c r="E32" s="1176"/>
    </row>
    <row r="33" spans="1:5" ht="18.75" customHeight="1">
      <c r="A33" s="333"/>
      <c r="B33" s="333"/>
      <c r="C33" s="333"/>
      <c r="D33" s="1164"/>
      <c r="E33" s="1137"/>
    </row>
    <row r="34" spans="1:5" ht="27.75" customHeight="1">
      <c r="A34" s="333"/>
      <c r="B34" s="273"/>
      <c r="C34" s="273"/>
      <c r="D34" s="273"/>
      <c r="E34" s="273"/>
    </row>
    <row r="35" spans="1:5" ht="12.75">
      <c r="A35" s="333"/>
      <c r="B35" s="273"/>
      <c r="C35" s="273"/>
      <c r="D35" s="273"/>
      <c r="E35" s="273"/>
    </row>
    <row r="36" spans="1:5" ht="12.75">
      <c r="A36" s="333"/>
      <c r="B36" s="273"/>
      <c r="C36" s="273"/>
      <c r="D36" s="273"/>
      <c r="E36" s="273"/>
    </row>
    <row r="37" ht="12.75">
      <c r="A37" s="97"/>
    </row>
    <row r="38" ht="12.75">
      <c r="A38" s="97"/>
    </row>
    <row r="39" ht="12.75">
      <c r="A39" s="97"/>
    </row>
    <row r="40" ht="12.75">
      <c r="A40" s="97"/>
    </row>
    <row r="41" ht="12.75">
      <c r="A41" s="97"/>
    </row>
    <row r="42" ht="12.75">
      <c r="A42" s="97"/>
    </row>
    <row r="43" ht="12.75">
      <c r="A43" s="97"/>
    </row>
    <row r="44" ht="12.75">
      <c r="A44" s="97"/>
    </row>
    <row r="45" ht="12.75">
      <c r="A45" s="97"/>
    </row>
    <row r="46" ht="12.75">
      <c r="A46" s="97"/>
    </row>
    <row r="47" ht="12.75">
      <c r="A47" s="97"/>
    </row>
    <row r="48" ht="12.75">
      <c r="A48" s="97"/>
    </row>
    <row r="49" ht="12.75">
      <c r="A49" s="97"/>
    </row>
    <row r="50" ht="12.75">
      <c r="A50" s="97"/>
    </row>
    <row r="51" ht="12.75">
      <c r="A51" s="97"/>
    </row>
    <row r="52" ht="12.75">
      <c r="A52" s="97"/>
    </row>
    <row r="53" ht="12.75">
      <c r="A53" s="97"/>
    </row>
    <row r="54" ht="12.75">
      <c r="A54" s="97"/>
    </row>
    <row r="55" ht="12.75">
      <c r="A55" s="97"/>
    </row>
    <row r="56" ht="12.75">
      <c r="A56" s="97"/>
    </row>
    <row r="57" ht="12.75">
      <c r="A57" s="97"/>
    </row>
    <row r="58" ht="12.75">
      <c r="A58" s="97"/>
    </row>
    <row r="59" ht="12.75">
      <c r="A59" s="97"/>
    </row>
    <row r="60" ht="12.75">
      <c r="A60" s="97"/>
    </row>
    <row r="61" ht="12.75">
      <c r="A61" s="97"/>
    </row>
    <row r="62" ht="12.75">
      <c r="A62" s="97"/>
    </row>
    <row r="63" ht="12.75">
      <c r="A63" s="97"/>
    </row>
    <row r="64" ht="12.75">
      <c r="A64" s="97"/>
    </row>
    <row r="65" ht="12.75">
      <c r="A65" s="97"/>
    </row>
    <row r="66" ht="12.75">
      <c r="A66" s="97"/>
    </row>
    <row r="67" ht="12.75">
      <c r="A67" s="97"/>
    </row>
    <row r="68" ht="12.75">
      <c r="A68" s="97"/>
    </row>
    <row r="69" ht="12.75">
      <c r="A69" s="97"/>
    </row>
    <row r="70" ht="12.75">
      <c r="A70" s="97"/>
    </row>
    <row r="71" ht="12.75">
      <c r="A71" s="97"/>
    </row>
    <row r="72" ht="12.75">
      <c r="A72" s="97"/>
    </row>
    <row r="73" ht="12.75">
      <c r="A73" s="97"/>
    </row>
    <row r="74" ht="12.75">
      <c r="A74" s="97"/>
    </row>
    <row r="75" ht="12.75">
      <c r="A75" s="97"/>
    </row>
    <row r="76" ht="12.75">
      <c r="A76" s="97"/>
    </row>
    <row r="77" ht="12.75">
      <c r="A77" s="97"/>
    </row>
    <row r="78" ht="12.75">
      <c r="A78" s="97"/>
    </row>
    <row r="79" ht="12.75">
      <c r="A79" s="97"/>
    </row>
    <row r="80" ht="12.75">
      <c r="A80" s="97"/>
    </row>
    <row r="81" ht="12.75">
      <c r="A81" s="97"/>
    </row>
    <row r="82" ht="12.75">
      <c r="A82" s="97"/>
    </row>
    <row r="83" ht="12.75">
      <c r="A83" s="97"/>
    </row>
    <row r="84" ht="12.75">
      <c r="A84" s="97"/>
    </row>
    <row r="85" ht="12.75">
      <c r="A85" s="97"/>
    </row>
    <row r="86" ht="12.75">
      <c r="A86" s="97"/>
    </row>
    <row r="87" ht="12.75">
      <c r="A87" s="97"/>
    </row>
    <row r="88" ht="12.75">
      <c r="A88" s="97"/>
    </row>
    <row r="89" ht="12.75">
      <c r="A89" s="97"/>
    </row>
    <row r="90" ht="12.75">
      <c r="A90" s="97"/>
    </row>
    <row r="91" ht="12.75">
      <c r="A91" s="97"/>
    </row>
    <row r="92" ht="12.75">
      <c r="A92" s="97"/>
    </row>
    <row r="93" ht="12.75">
      <c r="A93" s="97"/>
    </row>
    <row r="94" ht="12.75">
      <c r="A94" s="97"/>
    </row>
    <row r="95" ht="12.75">
      <c r="A95" s="97"/>
    </row>
    <row r="96" ht="12.75">
      <c r="A96" s="97"/>
    </row>
    <row r="97" ht="12.75">
      <c r="A97" s="97"/>
    </row>
    <row r="98" ht="12.75">
      <c r="A98" s="97"/>
    </row>
    <row r="99" ht="12.75">
      <c r="A99" s="97"/>
    </row>
    <row r="100" ht="12.75">
      <c r="A100" s="97"/>
    </row>
    <row r="101" ht="12.75">
      <c r="A101" s="97"/>
    </row>
    <row r="102" ht="12.75">
      <c r="A102" s="97"/>
    </row>
    <row r="103" ht="12.75">
      <c r="A103" s="97"/>
    </row>
    <row r="104" ht="12.75">
      <c r="A104" s="97"/>
    </row>
    <row r="105" ht="12.75">
      <c r="A105" s="97"/>
    </row>
    <row r="106" ht="12.75">
      <c r="A106" s="97"/>
    </row>
    <row r="107" ht="12.75">
      <c r="A107" s="97"/>
    </row>
    <row r="108" ht="12.75">
      <c r="A108" s="97"/>
    </row>
    <row r="109" ht="12.75">
      <c r="A109" s="97"/>
    </row>
    <row r="110" ht="12.75">
      <c r="A110" s="97"/>
    </row>
    <row r="111" ht="12.75">
      <c r="A111" s="97"/>
    </row>
    <row r="112" ht="12.75">
      <c r="A112" s="97"/>
    </row>
    <row r="113" ht="12.75">
      <c r="A113" s="97"/>
    </row>
    <row r="114" ht="12.75">
      <c r="A114" s="97"/>
    </row>
    <row r="115" ht="12.75">
      <c r="A115" s="97"/>
    </row>
    <row r="116" ht="12.75">
      <c r="A116" s="97"/>
    </row>
    <row r="117" ht="12.75">
      <c r="A117" s="97"/>
    </row>
    <row r="118" ht="12.75">
      <c r="A118" s="97"/>
    </row>
    <row r="119" ht="12.75">
      <c r="A119" s="97"/>
    </row>
    <row r="120" ht="12.75">
      <c r="A120" s="97"/>
    </row>
    <row r="121" ht="12.75">
      <c r="A121" s="97"/>
    </row>
    <row r="122" ht="12.75">
      <c r="A122" s="97"/>
    </row>
    <row r="123" ht="12.75">
      <c r="A123" s="97"/>
    </row>
    <row r="124" ht="12.75">
      <c r="A124" s="97"/>
    </row>
    <row r="125" ht="12.75">
      <c r="A125" s="97"/>
    </row>
    <row r="126" ht="12.75">
      <c r="A126" s="97"/>
    </row>
    <row r="127" ht="12.75">
      <c r="A127" s="97"/>
    </row>
    <row r="128" ht="12.75">
      <c r="A128" s="97"/>
    </row>
    <row r="129" ht="12.75">
      <c r="A129" s="97"/>
    </row>
    <row r="130" ht="12.75">
      <c r="A130" s="97"/>
    </row>
    <row r="131" ht="12.75">
      <c r="A131" s="97"/>
    </row>
    <row r="132" ht="12.75">
      <c r="A132" s="97"/>
    </row>
    <row r="133" ht="12.75">
      <c r="A133" s="97"/>
    </row>
    <row r="134" ht="12.75">
      <c r="A134" s="97"/>
    </row>
    <row r="135" ht="12.75">
      <c r="A135" s="97"/>
    </row>
    <row r="136" ht="12.75">
      <c r="A136" s="97"/>
    </row>
    <row r="137" ht="12.75">
      <c r="A137" s="97"/>
    </row>
    <row r="138" ht="12.75">
      <c r="A138" s="97"/>
    </row>
    <row r="139" ht="12.75">
      <c r="A139" s="97"/>
    </row>
    <row r="140" ht="12.75">
      <c r="A140" s="97"/>
    </row>
    <row r="141" ht="12.75">
      <c r="A141" s="97"/>
    </row>
    <row r="142" ht="12.75">
      <c r="A142" s="97"/>
    </row>
    <row r="143" ht="12.75">
      <c r="A143" s="97"/>
    </row>
    <row r="144" ht="12.75">
      <c r="A144" s="97"/>
    </row>
    <row r="145" ht="12.75">
      <c r="A145" s="97"/>
    </row>
    <row r="146" ht="12.75">
      <c r="A146" s="97"/>
    </row>
    <row r="147" ht="12.75">
      <c r="A147" s="97"/>
    </row>
    <row r="148" ht="12.75">
      <c r="A148" s="97"/>
    </row>
    <row r="149" ht="12.75">
      <c r="A149" s="97"/>
    </row>
    <row r="150" ht="12.75">
      <c r="A150" s="97"/>
    </row>
    <row r="151" ht="12.75">
      <c r="A151" s="97"/>
    </row>
    <row r="152" ht="12.75">
      <c r="A152" s="97"/>
    </row>
    <row r="153" ht="12.75">
      <c r="A153" s="97"/>
    </row>
    <row r="154" ht="12.75">
      <c r="A154" s="97"/>
    </row>
    <row r="155" ht="12.75">
      <c r="A155" s="97"/>
    </row>
    <row r="156" ht="12.75">
      <c r="A156" s="97"/>
    </row>
    <row r="157" ht="12.75">
      <c r="A157" s="97"/>
    </row>
    <row r="158" ht="12.75">
      <c r="A158" s="97"/>
    </row>
    <row r="159" ht="12.75">
      <c r="A159" s="97"/>
    </row>
    <row r="160" ht="12.75">
      <c r="A160" s="97"/>
    </row>
    <row r="161" ht="12.75">
      <c r="A161" s="97"/>
    </row>
    <row r="162" ht="12.75">
      <c r="A162" s="97"/>
    </row>
    <row r="163" ht="12.75">
      <c r="A163" s="97"/>
    </row>
    <row r="164" ht="12.75">
      <c r="A164" s="97"/>
    </row>
    <row r="165" ht="12.75">
      <c r="A165" s="97"/>
    </row>
    <row r="166" ht="12.75">
      <c r="A166" s="97"/>
    </row>
    <row r="167" ht="12.75">
      <c r="A167" s="97"/>
    </row>
    <row r="168" ht="12.75">
      <c r="A168" s="97"/>
    </row>
    <row r="169" ht="12.75">
      <c r="A169" s="97"/>
    </row>
    <row r="170" ht="12.75">
      <c r="A170" s="97"/>
    </row>
    <row r="171" ht="12.75">
      <c r="A171" s="97"/>
    </row>
    <row r="172" ht="12.75">
      <c r="A172" s="97"/>
    </row>
    <row r="173" ht="12.75">
      <c r="A173" s="97"/>
    </row>
    <row r="174" ht="12.75">
      <c r="A174" s="97"/>
    </row>
    <row r="175" ht="12.75">
      <c r="A175" s="97"/>
    </row>
    <row r="176" ht="12.75">
      <c r="A176" s="97"/>
    </row>
    <row r="177" ht="12.75">
      <c r="A177" s="97"/>
    </row>
    <row r="178" ht="12.75">
      <c r="A178" s="97"/>
    </row>
    <row r="179" ht="12.75">
      <c r="A179" s="97"/>
    </row>
    <row r="180" ht="12.75">
      <c r="A180" s="97"/>
    </row>
    <row r="181" ht="12.75">
      <c r="A181" s="97"/>
    </row>
    <row r="182" ht="12.75">
      <c r="A182" s="97"/>
    </row>
    <row r="183" ht="12.75">
      <c r="A183" s="97"/>
    </row>
    <row r="184" ht="12.75">
      <c r="A184" s="97"/>
    </row>
    <row r="185" ht="12.75">
      <c r="A185" s="97"/>
    </row>
    <row r="186" ht="12.75">
      <c r="A186" s="97"/>
    </row>
    <row r="187" ht="12.75">
      <c r="A187" s="97"/>
    </row>
    <row r="188" ht="12.75">
      <c r="A188" s="97"/>
    </row>
    <row r="189" ht="12.75">
      <c r="A189" s="97"/>
    </row>
    <row r="190" ht="12.75">
      <c r="A190" s="97"/>
    </row>
    <row r="191" ht="12.75">
      <c r="A191" s="97"/>
    </row>
    <row r="192" ht="12.75">
      <c r="A192" s="97"/>
    </row>
    <row r="193" ht="12.75">
      <c r="A193" s="97"/>
    </row>
    <row r="194" ht="12.75">
      <c r="A194" s="97"/>
    </row>
    <row r="195" ht="12.75">
      <c r="A195" s="97"/>
    </row>
    <row r="196" ht="12.75">
      <c r="A196" s="97"/>
    </row>
    <row r="197" ht="12.75">
      <c r="A197" s="97"/>
    </row>
    <row r="198" ht="12.75">
      <c r="A198" s="97"/>
    </row>
    <row r="199" ht="12.75">
      <c r="A199" s="97"/>
    </row>
    <row r="200" ht="12.75">
      <c r="A200" s="97"/>
    </row>
    <row r="201" ht="12.75">
      <c r="A201" s="97"/>
    </row>
    <row r="202" ht="12.75">
      <c r="A202" s="97"/>
    </row>
    <row r="203" ht="12.75">
      <c r="A203" s="97"/>
    </row>
    <row r="204" ht="12.75">
      <c r="A204" s="97"/>
    </row>
    <row r="205" ht="12.75">
      <c r="A205" s="97"/>
    </row>
    <row r="206" ht="12.75">
      <c r="A206" s="97"/>
    </row>
    <row r="207" ht="12.75">
      <c r="A207" s="97"/>
    </row>
    <row r="208" ht="12.75">
      <c r="A208" s="97"/>
    </row>
    <row r="209" ht="12.75">
      <c r="A209" s="97"/>
    </row>
    <row r="210" ht="12.75">
      <c r="A210" s="97"/>
    </row>
    <row r="211" ht="12.75">
      <c r="A211" s="97"/>
    </row>
    <row r="212" ht="12.75">
      <c r="A212" s="97"/>
    </row>
    <row r="213" ht="12.75">
      <c r="A213" s="97"/>
    </row>
    <row r="214" ht="12.75">
      <c r="A214" s="97"/>
    </row>
    <row r="215" ht="12.75">
      <c r="A215" s="97"/>
    </row>
    <row r="216" ht="12.75">
      <c r="A216" s="97"/>
    </row>
    <row r="217" ht="12.75">
      <c r="A217" s="97"/>
    </row>
    <row r="218" ht="12.75">
      <c r="A218" s="97"/>
    </row>
    <row r="219" ht="12.75">
      <c r="A219" s="97"/>
    </row>
    <row r="220" ht="12.75">
      <c r="A220" s="97"/>
    </row>
    <row r="221" ht="12.75">
      <c r="A221" s="97"/>
    </row>
    <row r="222" ht="12.75">
      <c r="A222" s="97"/>
    </row>
    <row r="223" ht="12.75">
      <c r="A223" s="97"/>
    </row>
    <row r="224" ht="12.75">
      <c r="A224" s="97"/>
    </row>
    <row r="225" ht="12.75">
      <c r="A225" s="97"/>
    </row>
    <row r="226" ht="12.75">
      <c r="A226" s="97"/>
    </row>
    <row r="227" ht="12.75">
      <c r="A227" s="97"/>
    </row>
    <row r="228" ht="12.75">
      <c r="A228" s="97"/>
    </row>
    <row r="229" ht="12.75">
      <c r="A229" s="97"/>
    </row>
    <row r="230" ht="12.75">
      <c r="A230" s="97"/>
    </row>
    <row r="231" ht="12.75">
      <c r="A231" s="97"/>
    </row>
    <row r="232" ht="12.75">
      <c r="A232" s="97"/>
    </row>
    <row r="233" ht="12.75">
      <c r="A233" s="97"/>
    </row>
    <row r="234" ht="12.75">
      <c r="A234" s="97"/>
    </row>
    <row r="235" ht="12.75">
      <c r="A235" s="97"/>
    </row>
    <row r="236" ht="12.75">
      <c r="A236" s="97"/>
    </row>
    <row r="237" ht="12.75">
      <c r="A237" s="97"/>
    </row>
    <row r="238" ht="12.75">
      <c r="A238" s="97"/>
    </row>
    <row r="239" ht="12.75">
      <c r="A239" s="97"/>
    </row>
    <row r="240" ht="12.75">
      <c r="A240" s="97"/>
    </row>
    <row r="241" ht="12.75">
      <c r="A241" s="97"/>
    </row>
    <row r="242" ht="12.75">
      <c r="A242" s="97"/>
    </row>
    <row r="243" ht="12.75">
      <c r="A243" s="97"/>
    </row>
    <row r="244" ht="12.75">
      <c r="A244" s="97"/>
    </row>
    <row r="245" ht="12.75">
      <c r="A245" s="97"/>
    </row>
    <row r="246" ht="12.75">
      <c r="A246" s="97"/>
    </row>
    <row r="247" ht="12.75">
      <c r="A247" s="97"/>
    </row>
    <row r="248" ht="12.75">
      <c r="A248" s="97"/>
    </row>
    <row r="249" ht="12.75">
      <c r="A249" s="97"/>
    </row>
    <row r="250" ht="12.75">
      <c r="A250" s="97"/>
    </row>
    <row r="251" ht="12.75">
      <c r="A251" s="97"/>
    </row>
    <row r="252" ht="12.75">
      <c r="A252" s="97"/>
    </row>
    <row r="253" ht="12.75">
      <c r="A253" s="97"/>
    </row>
    <row r="254" ht="12.75">
      <c r="A254" s="97"/>
    </row>
    <row r="255" ht="12.75">
      <c r="A255" s="97"/>
    </row>
    <row r="256" ht="12.75">
      <c r="A256" s="97"/>
    </row>
    <row r="257" ht="12.75">
      <c r="A257" s="97"/>
    </row>
    <row r="258" ht="12.75">
      <c r="A258" s="97"/>
    </row>
    <row r="259" ht="12.75">
      <c r="A259" s="97"/>
    </row>
    <row r="260" ht="12.75">
      <c r="A260" s="97"/>
    </row>
    <row r="261" ht="12.75">
      <c r="A261" s="97"/>
    </row>
    <row r="262" ht="12.75">
      <c r="A262" s="97"/>
    </row>
    <row r="263" ht="12.75">
      <c r="A263" s="97"/>
    </row>
    <row r="264" ht="12.75">
      <c r="A264" s="97"/>
    </row>
    <row r="265" ht="12.75">
      <c r="A265" s="97"/>
    </row>
    <row r="266" ht="12.75">
      <c r="A266" s="97"/>
    </row>
    <row r="267" ht="12.75">
      <c r="A267" s="97"/>
    </row>
    <row r="268" ht="12.75">
      <c r="A268" s="97"/>
    </row>
    <row r="269" ht="12.75">
      <c r="A269" s="97"/>
    </row>
    <row r="270" ht="12.75">
      <c r="A270" s="97"/>
    </row>
    <row r="271" ht="12.75">
      <c r="A271" s="97"/>
    </row>
    <row r="272" ht="12.75">
      <c r="A272" s="97"/>
    </row>
    <row r="273" ht="12.75">
      <c r="A273" s="97"/>
    </row>
    <row r="274" ht="12.75">
      <c r="A274" s="97"/>
    </row>
    <row r="275" ht="12.75">
      <c r="A275" s="97"/>
    </row>
    <row r="276" ht="12.75">
      <c r="A276" s="97"/>
    </row>
    <row r="277" ht="12.75">
      <c r="A277" s="97"/>
    </row>
    <row r="278" ht="12.75">
      <c r="A278" s="97"/>
    </row>
    <row r="279" ht="12.75">
      <c r="A279" s="97"/>
    </row>
    <row r="280" ht="12.75">
      <c r="A280" s="97"/>
    </row>
    <row r="281" ht="12.75">
      <c r="A281" s="97"/>
    </row>
    <row r="282" ht="12.75">
      <c r="A282" s="97"/>
    </row>
    <row r="283" ht="12.75">
      <c r="A283" s="97"/>
    </row>
    <row r="284" ht="12.75">
      <c r="A284" s="97"/>
    </row>
    <row r="285" ht="12.75">
      <c r="A285" s="97"/>
    </row>
    <row r="286" ht="12.75">
      <c r="A286" s="97"/>
    </row>
    <row r="287" ht="12.75">
      <c r="A287" s="97"/>
    </row>
    <row r="288" ht="12.75">
      <c r="A288" s="97"/>
    </row>
    <row r="289" ht="12.75">
      <c r="A289" s="97"/>
    </row>
    <row r="290" ht="12.75">
      <c r="A290" s="97"/>
    </row>
    <row r="291" ht="12.75">
      <c r="A291" s="97"/>
    </row>
    <row r="292" ht="12.75">
      <c r="A292" s="97"/>
    </row>
    <row r="293" ht="12.75">
      <c r="A293" s="97"/>
    </row>
    <row r="294" ht="12.75">
      <c r="A294" s="97"/>
    </row>
    <row r="295" ht="12.75">
      <c r="A295" s="97"/>
    </row>
    <row r="296" ht="12.75">
      <c r="A296" s="97"/>
    </row>
    <row r="297" ht="12.75">
      <c r="A297" s="97"/>
    </row>
    <row r="298" ht="12.75">
      <c r="A298" s="97"/>
    </row>
    <row r="299" ht="12.75">
      <c r="A299" s="97"/>
    </row>
    <row r="300" ht="12.75">
      <c r="A300" s="97"/>
    </row>
    <row r="301" ht="12.75">
      <c r="A301" s="97"/>
    </row>
    <row r="302" ht="12.75">
      <c r="A302" s="97"/>
    </row>
    <row r="303" ht="12.75">
      <c r="A303" s="97"/>
    </row>
    <row r="304" ht="12.75">
      <c r="A304" s="97"/>
    </row>
    <row r="305" ht="12.75">
      <c r="A305" s="97"/>
    </row>
    <row r="306" ht="12.75">
      <c r="A306" s="97"/>
    </row>
    <row r="307" ht="12.75">
      <c r="A307" s="97"/>
    </row>
    <row r="308" ht="12.75">
      <c r="A308" s="97"/>
    </row>
    <row r="309" ht="12.75">
      <c r="A309" s="97"/>
    </row>
    <row r="310" ht="12.75">
      <c r="A310" s="97"/>
    </row>
    <row r="311" ht="12.75">
      <c r="A311" s="97"/>
    </row>
    <row r="312" ht="12.75">
      <c r="A312" s="97"/>
    </row>
    <row r="313" ht="12.75">
      <c r="A313" s="97"/>
    </row>
    <row r="314" ht="12.75">
      <c r="A314" s="97"/>
    </row>
    <row r="315" ht="12.75">
      <c r="A315" s="97"/>
    </row>
    <row r="316" ht="12.75">
      <c r="A316" s="97"/>
    </row>
    <row r="317" ht="12.75">
      <c r="A317" s="97"/>
    </row>
    <row r="318" ht="12.75">
      <c r="A318" s="97"/>
    </row>
    <row r="319" ht="12.75">
      <c r="A319" s="97"/>
    </row>
    <row r="320" ht="12.75">
      <c r="A320" s="97"/>
    </row>
    <row r="321" ht="12.75">
      <c r="A321" s="97"/>
    </row>
    <row r="322" ht="12.75">
      <c r="A322" s="97"/>
    </row>
    <row r="323" ht="12.75">
      <c r="A323" s="97"/>
    </row>
    <row r="324" ht="12.75">
      <c r="A324" s="97"/>
    </row>
    <row r="325" ht="12.75">
      <c r="A325" s="97"/>
    </row>
    <row r="326" ht="12.75">
      <c r="A326" s="97"/>
    </row>
    <row r="327" ht="12.75">
      <c r="A327" s="97"/>
    </row>
    <row r="328" ht="12.75">
      <c r="A328" s="97"/>
    </row>
    <row r="329" ht="12.75">
      <c r="A329" s="97"/>
    </row>
    <row r="330" ht="12.75">
      <c r="A330" s="97"/>
    </row>
    <row r="331" ht="12.75">
      <c r="A331" s="97"/>
    </row>
    <row r="332" ht="12.75">
      <c r="A332" s="97"/>
    </row>
    <row r="333" ht="12.75">
      <c r="A333" s="97"/>
    </row>
    <row r="334" ht="12.75">
      <c r="A334" s="97"/>
    </row>
    <row r="335" ht="12.75">
      <c r="A335" s="97"/>
    </row>
    <row r="336" ht="12.75">
      <c r="A336" s="97"/>
    </row>
    <row r="337" ht="12.75">
      <c r="A337" s="97"/>
    </row>
    <row r="338" ht="12.75">
      <c r="A338" s="97"/>
    </row>
    <row r="339" ht="12.75">
      <c r="A339" s="97"/>
    </row>
    <row r="340" ht="12.75">
      <c r="A340" s="97"/>
    </row>
    <row r="341" ht="12.75">
      <c r="A341" s="97"/>
    </row>
    <row r="342" ht="12.75">
      <c r="A342" s="97"/>
    </row>
    <row r="343" ht="12.75">
      <c r="A343" s="97"/>
    </row>
    <row r="344" ht="12.75">
      <c r="A344" s="97"/>
    </row>
    <row r="345" ht="12.75">
      <c r="A345" s="97"/>
    </row>
    <row r="346" ht="12.75">
      <c r="A346" s="97"/>
    </row>
    <row r="347" ht="12.75">
      <c r="A347" s="97"/>
    </row>
    <row r="348" ht="12.75">
      <c r="A348" s="97"/>
    </row>
    <row r="349" ht="12.75">
      <c r="A349" s="97"/>
    </row>
    <row r="350" ht="12.75">
      <c r="A350" s="97"/>
    </row>
    <row r="351" ht="12.75">
      <c r="A351" s="97"/>
    </row>
    <row r="352" ht="12.75">
      <c r="A352" s="97"/>
    </row>
    <row r="353" ht="12.75">
      <c r="A353" s="97"/>
    </row>
    <row r="354" ht="12.75">
      <c r="A354" s="97"/>
    </row>
    <row r="355" ht="12.75">
      <c r="A355" s="97"/>
    </row>
    <row r="356" ht="12.75">
      <c r="A356" s="97"/>
    </row>
    <row r="357" ht="12.75">
      <c r="A357" s="97"/>
    </row>
    <row r="358" ht="12.75">
      <c r="A358" s="97"/>
    </row>
    <row r="359" ht="12.75">
      <c r="A359" s="97"/>
    </row>
    <row r="360" ht="12.75">
      <c r="A360" s="97"/>
    </row>
    <row r="361" ht="12.75">
      <c r="A361" s="97"/>
    </row>
    <row r="362" ht="12.75">
      <c r="A362" s="97"/>
    </row>
    <row r="363" ht="12.75">
      <c r="A363" s="97"/>
    </row>
    <row r="364" ht="12.75">
      <c r="A364" s="97"/>
    </row>
    <row r="365" ht="12.75">
      <c r="A365" s="97"/>
    </row>
    <row r="366" ht="12.75">
      <c r="A366" s="97"/>
    </row>
    <row r="367" ht="12.75">
      <c r="A367" s="97"/>
    </row>
    <row r="368" ht="12.75">
      <c r="A368" s="97"/>
    </row>
    <row r="369" ht="12.75">
      <c r="A369" s="97"/>
    </row>
    <row r="370" ht="12.75">
      <c r="A370" s="97"/>
    </row>
    <row r="371" ht="12.75">
      <c r="A371" s="97"/>
    </row>
    <row r="372" ht="12.75">
      <c r="A372" s="97"/>
    </row>
    <row r="373" ht="12.75">
      <c r="A373" s="97"/>
    </row>
    <row r="374" ht="12.75">
      <c r="A374" s="97"/>
    </row>
    <row r="375" ht="12.75">
      <c r="A375" s="97"/>
    </row>
    <row r="376" ht="12.75">
      <c r="A376" s="97"/>
    </row>
    <row r="377" ht="12.75">
      <c r="A377" s="97"/>
    </row>
    <row r="378" ht="12.75">
      <c r="A378" s="97"/>
    </row>
    <row r="379" ht="12.75">
      <c r="A379" s="97"/>
    </row>
    <row r="380" ht="12.75">
      <c r="A380" s="97"/>
    </row>
    <row r="381" ht="12.75">
      <c r="A381" s="97"/>
    </row>
    <row r="382" ht="12.75">
      <c r="A382" s="97"/>
    </row>
    <row r="383" ht="12.75">
      <c r="A383" s="97"/>
    </row>
    <row r="384" ht="12.75">
      <c r="A384" s="97"/>
    </row>
    <row r="385" ht="12.75">
      <c r="A385" s="97"/>
    </row>
    <row r="386" ht="12.75">
      <c r="A386" s="97"/>
    </row>
    <row r="387" ht="12.75">
      <c r="A387" s="97"/>
    </row>
    <row r="388" ht="12.75">
      <c r="A388" s="97"/>
    </row>
    <row r="389" ht="12.75">
      <c r="A389" s="97"/>
    </row>
    <row r="390" ht="12.75">
      <c r="A390" s="97"/>
    </row>
    <row r="391" ht="12.75">
      <c r="A391" s="97"/>
    </row>
    <row r="392" ht="12.75">
      <c r="A392" s="97"/>
    </row>
    <row r="393" ht="12.75">
      <c r="A393" s="97"/>
    </row>
    <row r="394" ht="12.75">
      <c r="A394" s="97"/>
    </row>
    <row r="395" ht="12.75">
      <c r="A395" s="97"/>
    </row>
    <row r="396" ht="12.75">
      <c r="A396" s="97"/>
    </row>
    <row r="397" ht="12.75">
      <c r="A397" s="97"/>
    </row>
    <row r="398" ht="12.75">
      <c r="A398" s="97"/>
    </row>
    <row r="399" ht="12.75">
      <c r="A399" s="97"/>
    </row>
    <row r="400" ht="12.75">
      <c r="A400" s="97"/>
    </row>
    <row r="401" ht="12.75">
      <c r="A401" s="97"/>
    </row>
    <row r="402" ht="12.75">
      <c r="A402" s="97"/>
    </row>
    <row r="403" ht="12.75">
      <c r="A403" s="97"/>
    </row>
    <row r="404" ht="12.75">
      <c r="A404" s="97"/>
    </row>
    <row r="405" ht="12.75">
      <c r="A405" s="97"/>
    </row>
    <row r="406" ht="12.75">
      <c r="A406" s="97"/>
    </row>
    <row r="407" ht="12.75">
      <c r="A407" s="97"/>
    </row>
    <row r="408" ht="12.75">
      <c r="A408" s="97"/>
    </row>
    <row r="409" ht="12.75">
      <c r="A409" s="97"/>
    </row>
    <row r="410" ht="12.75">
      <c r="A410" s="97"/>
    </row>
    <row r="411" ht="12.75">
      <c r="A411" s="97"/>
    </row>
    <row r="412" ht="12.75">
      <c r="A412" s="97"/>
    </row>
    <row r="413" ht="12.75">
      <c r="A413" s="97"/>
    </row>
    <row r="414" ht="12.75">
      <c r="A414" s="97"/>
    </row>
    <row r="415" ht="12.75">
      <c r="A415" s="97"/>
    </row>
    <row r="416" ht="12.75">
      <c r="A416" s="97"/>
    </row>
    <row r="417" ht="12.75">
      <c r="A417" s="97"/>
    </row>
    <row r="418" ht="12.75">
      <c r="A418" s="97"/>
    </row>
    <row r="419" ht="12.75">
      <c r="A419" s="97"/>
    </row>
    <row r="420" ht="12.75">
      <c r="A420" s="97"/>
    </row>
    <row r="421" ht="12.75">
      <c r="A421" s="97"/>
    </row>
    <row r="422" ht="12.75">
      <c r="A422" s="97"/>
    </row>
    <row r="423" ht="12.75">
      <c r="A423" s="97"/>
    </row>
    <row r="424" ht="12.75">
      <c r="A424" s="97"/>
    </row>
    <row r="425" ht="12.75">
      <c r="A425" s="97"/>
    </row>
    <row r="426" ht="12.75">
      <c r="A426" s="97"/>
    </row>
    <row r="427" ht="12.75">
      <c r="A427" s="97"/>
    </row>
    <row r="428" ht="12.75">
      <c r="A428" s="97"/>
    </row>
    <row r="429" ht="12.75">
      <c r="A429" s="97"/>
    </row>
    <row r="430" ht="12.75">
      <c r="A430" s="97"/>
    </row>
    <row r="431" ht="12.75">
      <c r="A431" s="97"/>
    </row>
    <row r="432" ht="12.75">
      <c r="A432" s="97"/>
    </row>
    <row r="433" ht="12.75">
      <c r="A433" s="97"/>
    </row>
    <row r="434" ht="12.75">
      <c r="A434" s="97"/>
    </row>
    <row r="435" ht="12.75">
      <c r="A435" s="97"/>
    </row>
    <row r="436" ht="12.75">
      <c r="A436" s="97"/>
    </row>
    <row r="437" ht="12.75">
      <c r="A437" s="97"/>
    </row>
    <row r="438" ht="12.75">
      <c r="A438" s="97"/>
    </row>
    <row r="439" ht="12.75">
      <c r="A439" s="97"/>
    </row>
    <row r="440" ht="12.75">
      <c r="A440" s="97"/>
    </row>
    <row r="441" ht="12.75">
      <c r="A441" s="97"/>
    </row>
    <row r="442" ht="12.75">
      <c r="A442" s="97"/>
    </row>
    <row r="443" ht="12.75">
      <c r="A443" s="97"/>
    </row>
    <row r="444" ht="12.75">
      <c r="A444" s="97"/>
    </row>
    <row r="445" ht="12.75">
      <c r="A445" s="97"/>
    </row>
    <row r="446" ht="12.75">
      <c r="A446" s="97"/>
    </row>
    <row r="447" ht="12.75">
      <c r="A447" s="97"/>
    </row>
    <row r="448" ht="12.75">
      <c r="A448" s="97"/>
    </row>
    <row r="449" ht="12.75">
      <c r="A449" s="97"/>
    </row>
    <row r="450" ht="12.75">
      <c r="A450" s="97"/>
    </row>
    <row r="451" ht="12.75">
      <c r="A451" s="97"/>
    </row>
    <row r="452" ht="12.75">
      <c r="A452" s="97"/>
    </row>
    <row r="453" ht="12.75">
      <c r="A453" s="97"/>
    </row>
    <row r="454" ht="12.75">
      <c r="A454" s="97"/>
    </row>
    <row r="455" ht="12.75">
      <c r="A455" s="97"/>
    </row>
    <row r="456" ht="12.75">
      <c r="A456" s="97"/>
    </row>
    <row r="457" ht="12.75">
      <c r="A457" s="97"/>
    </row>
    <row r="458" ht="12.75">
      <c r="A458" s="97"/>
    </row>
    <row r="459" ht="12.75">
      <c r="A459" s="97"/>
    </row>
    <row r="460" ht="12.75">
      <c r="A460" s="97"/>
    </row>
    <row r="461" ht="12.75">
      <c r="A461" s="97"/>
    </row>
    <row r="462" ht="12.75">
      <c r="A462" s="97"/>
    </row>
    <row r="463" ht="12.75">
      <c r="A463" s="97"/>
    </row>
    <row r="464" ht="12.75">
      <c r="A464" s="97"/>
    </row>
    <row r="465" ht="12.75">
      <c r="A465" s="97"/>
    </row>
    <row r="466" ht="12.75">
      <c r="A466" s="97"/>
    </row>
    <row r="467" ht="12.75">
      <c r="A467" s="97"/>
    </row>
    <row r="468" ht="12.75">
      <c r="A468" s="97"/>
    </row>
    <row r="469" ht="12.75">
      <c r="A469" s="97"/>
    </row>
    <row r="470" ht="12.75">
      <c r="A470" s="97"/>
    </row>
    <row r="471" ht="12.75">
      <c r="A471" s="97"/>
    </row>
    <row r="472" ht="12.75">
      <c r="A472" s="97"/>
    </row>
    <row r="473" ht="12.75">
      <c r="A473" s="97"/>
    </row>
    <row r="474" ht="12.75">
      <c r="A474" s="97"/>
    </row>
    <row r="475" ht="12.75">
      <c r="A475" s="97"/>
    </row>
    <row r="476" ht="12.75">
      <c r="A476" s="97"/>
    </row>
    <row r="477" ht="12.75">
      <c r="A477" s="97"/>
    </row>
    <row r="478" ht="12.75">
      <c r="A478" s="97"/>
    </row>
    <row r="479" ht="12.75">
      <c r="A479" s="97"/>
    </row>
    <row r="480" ht="12.75">
      <c r="A480" s="97"/>
    </row>
    <row r="481" ht="12.75">
      <c r="A481" s="97"/>
    </row>
    <row r="482" ht="12.75">
      <c r="A482" s="97"/>
    </row>
    <row r="483" ht="12.75">
      <c r="A483" s="97"/>
    </row>
    <row r="484" ht="12.75">
      <c r="A484" s="97"/>
    </row>
    <row r="485" ht="12.75">
      <c r="A485" s="97"/>
    </row>
    <row r="486" ht="12.75">
      <c r="A486" s="97"/>
    </row>
    <row r="487" ht="12.75">
      <c r="A487" s="97"/>
    </row>
    <row r="488" ht="12.75">
      <c r="A488" s="97"/>
    </row>
    <row r="489" ht="12.75">
      <c r="A489" s="97"/>
    </row>
    <row r="490" ht="12.75">
      <c r="A490" s="97"/>
    </row>
    <row r="491" ht="12.75">
      <c r="A491" s="97"/>
    </row>
    <row r="492" ht="12.75">
      <c r="A492" s="97"/>
    </row>
    <row r="493" ht="12.75">
      <c r="A493" s="97"/>
    </row>
    <row r="494" ht="12.75">
      <c r="A494" s="97"/>
    </row>
    <row r="495" ht="12.75">
      <c r="A495" s="97"/>
    </row>
    <row r="496" ht="12.75">
      <c r="A496" s="97"/>
    </row>
    <row r="497" ht="12.75">
      <c r="A497" s="97"/>
    </row>
    <row r="498" ht="12.75">
      <c r="A498" s="97"/>
    </row>
    <row r="499" ht="12.75">
      <c r="A499" s="97"/>
    </row>
    <row r="500" ht="12.75">
      <c r="A500" s="97"/>
    </row>
    <row r="501" ht="12.75">
      <c r="A501" s="97"/>
    </row>
    <row r="502" ht="12.75">
      <c r="A502" s="97"/>
    </row>
    <row r="503" ht="12.75">
      <c r="A503" s="97"/>
    </row>
    <row r="504" ht="12.75">
      <c r="A504" s="97"/>
    </row>
    <row r="505" ht="12.75">
      <c r="A505" s="97"/>
    </row>
    <row r="506" ht="12.75">
      <c r="A506" s="97"/>
    </row>
    <row r="507" ht="12.75">
      <c r="A507" s="97"/>
    </row>
    <row r="508" ht="12.75">
      <c r="A508" s="97"/>
    </row>
    <row r="509" ht="12.75">
      <c r="A509" s="97"/>
    </row>
    <row r="510" ht="12.75">
      <c r="A510" s="97"/>
    </row>
    <row r="511" ht="12.75">
      <c r="A511" s="97"/>
    </row>
    <row r="512" ht="12.75">
      <c r="A512" s="97"/>
    </row>
    <row r="513" ht="12.75">
      <c r="A513" s="97"/>
    </row>
    <row r="514" ht="12.75">
      <c r="A514" s="97"/>
    </row>
    <row r="515" ht="12.75">
      <c r="A515" s="97"/>
    </row>
    <row r="516" ht="12.75">
      <c r="A516" s="97"/>
    </row>
    <row r="517" ht="12.75">
      <c r="A517" s="97"/>
    </row>
    <row r="518" ht="12.75">
      <c r="A518" s="97"/>
    </row>
    <row r="519" ht="12.75">
      <c r="A519" s="97"/>
    </row>
    <row r="520" ht="12.75">
      <c r="A520" s="97"/>
    </row>
    <row r="521" ht="12.75">
      <c r="A521" s="97"/>
    </row>
    <row r="522" ht="12.75">
      <c r="A522" s="97"/>
    </row>
    <row r="523" ht="12.75">
      <c r="A523" s="97"/>
    </row>
    <row r="524" ht="12.75">
      <c r="A524" s="97"/>
    </row>
    <row r="525" ht="12.75">
      <c r="A525" s="97"/>
    </row>
    <row r="526" ht="12.75">
      <c r="A526" s="97"/>
    </row>
    <row r="527" ht="12.75">
      <c r="A527" s="97"/>
    </row>
    <row r="528" ht="12.75">
      <c r="A528" s="97"/>
    </row>
    <row r="529" ht="12.75">
      <c r="A529" s="97"/>
    </row>
    <row r="530" ht="12.75">
      <c r="A530" s="97"/>
    </row>
    <row r="531" ht="12.75">
      <c r="A531" s="97"/>
    </row>
    <row r="532" ht="12.75">
      <c r="A532" s="97"/>
    </row>
    <row r="533" ht="12.75">
      <c r="A533" s="97"/>
    </row>
    <row r="534" ht="12.75">
      <c r="A534" s="97"/>
    </row>
    <row r="535" ht="12.75">
      <c r="A535" s="97"/>
    </row>
    <row r="536" ht="12.75">
      <c r="A536" s="97"/>
    </row>
    <row r="537" ht="12.75">
      <c r="A537" s="97"/>
    </row>
    <row r="538" ht="12.75">
      <c r="A538" s="97"/>
    </row>
    <row r="539" ht="12.75">
      <c r="A539" s="97"/>
    </row>
    <row r="540" ht="12.75">
      <c r="A540" s="97"/>
    </row>
    <row r="541" ht="12.75">
      <c r="A541" s="97"/>
    </row>
    <row r="542" ht="12.75">
      <c r="A542" s="97"/>
    </row>
    <row r="543" ht="12.75">
      <c r="A543" s="97"/>
    </row>
    <row r="544" ht="12.75">
      <c r="A544" s="97"/>
    </row>
    <row r="545" ht="12.75">
      <c r="A545" s="97"/>
    </row>
    <row r="546" ht="12.75">
      <c r="A546" s="97"/>
    </row>
    <row r="547" ht="12.75">
      <c r="A547" s="97"/>
    </row>
    <row r="548" ht="12.75">
      <c r="A548" s="97"/>
    </row>
    <row r="549" ht="12.75">
      <c r="A549" s="97"/>
    </row>
    <row r="550" ht="12.75">
      <c r="A550" s="97"/>
    </row>
    <row r="551" ht="12.75">
      <c r="A551" s="97"/>
    </row>
    <row r="552" ht="12.75">
      <c r="A552" s="97"/>
    </row>
    <row r="553" ht="12.75">
      <c r="A553" s="97"/>
    </row>
    <row r="554" ht="12.75">
      <c r="A554" s="97"/>
    </row>
    <row r="555" ht="12.75">
      <c r="A555" s="97"/>
    </row>
    <row r="556" ht="12.75">
      <c r="A556" s="97"/>
    </row>
    <row r="557" ht="12.75">
      <c r="A557" s="97"/>
    </row>
    <row r="558" ht="12.75">
      <c r="A558" s="97"/>
    </row>
    <row r="559" ht="12.75">
      <c r="A559" s="97"/>
    </row>
    <row r="560" ht="12.75">
      <c r="A560" s="97"/>
    </row>
    <row r="561" ht="12.75">
      <c r="A561" s="97"/>
    </row>
    <row r="562" ht="12.75">
      <c r="A562" s="97"/>
    </row>
    <row r="563" ht="12.75">
      <c r="A563" s="97"/>
    </row>
    <row r="564" ht="12.75">
      <c r="A564" s="97"/>
    </row>
    <row r="565" ht="12.75">
      <c r="A565" s="97"/>
    </row>
    <row r="566" ht="12.75">
      <c r="A566" s="97"/>
    </row>
    <row r="567" ht="12.75">
      <c r="A567" s="97"/>
    </row>
    <row r="568" ht="12.75">
      <c r="A568" s="97"/>
    </row>
    <row r="569" ht="12.75">
      <c r="A569" s="97"/>
    </row>
    <row r="570" ht="12.75">
      <c r="A570" s="97"/>
    </row>
    <row r="571" ht="12.75">
      <c r="A571" s="97"/>
    </row>
    <row r="572" ht="12.75">
      <c r="A572" s="97"/>
    </row>
    <row r="573" ht="12.75">
      <c r="A573" s="97"/>
    </row>
    <row r="574" ht="12.75">
      <c r="A574" s="97"/>
    </row>
    <row r="575" ht="12.75">
      <c r="A575" s="97"/>
    </row>
    <row r="576" ht="12.75">
      <c r="A576" s="97"/>
    </row>
    <row r="577" ht="12.75">
      <c r="A577" s="97"/>
    </row>
    <row r="578" ht="12.75">
      <c r="A578" s="97"/>
    </row>
    <row r="579" ht="12.75">
      <c r="A579" s="97"/>
    </row>
    <row r="580" ht="12.75">
      <c r="A580" s="97"/>
    </row>
    <row r="581" ht="12.75">
      <c r="A581" s="97"/>
    </row>
    <row r="582" ht="12.75">
      <c r="A582" s="97"/>
    </row>
    <row r="583" ht="12.75">
      <c r="A583" s="97"/>
    </row>
    <row r="584" ht="12.75">
      <c r="A584" s="97"/>
    </row>
    <row r="585" ht="12.75">
      <c r="A585" s="97"/>
    </row>
    <row r="586" ht="12.75">
      <c r="A586" s="97"/>
    </row>
    <row r="587" ht="12.75">
      <c r="A587" s="97"/>
    </row>
    <row r="588" ht="12.75">
      <c r="A588" s="97"/>
    </row>
    <row r="589" ht="12.75">
      <c r="A589" s="97"/>
    </row>
    <row r="590" ht="12.75">
      <c r="A590" s="97"/>
    </row>
    <row r="591" ht="12.75">
      <c r="A591" s="97"/>
    </row>
    <row r="592" ht="12.75">
      <c r="A592" s="97"/>
    </row>
    <row r="593" ht="12.75">
      <c r="A593" s="97"/>
    </row>
    <row r="594" ht="12.75">
      <c r="A594" s="97"/>
    </row>
    <row r="595" ht="12.75">
      <c r="A595" s="97"/>
    </row>
    <row r="596" ht="12.75">
      <c r="A596" s="97"/>
    </row>
    <row r="597" ht="12.75">
      <c r="A597" s="97"/>
    </row>
    <row r="598" ht="12.75">
      <c r="A598" s="97"/>
    </row>
    <row r="599" ht="12.75">
      <c r="A599" s="97"/>
    </row>
    <row r="600" ht="12.75">
      <c r="A600" s="97"/>
    </row>
    <row r="601" ht="12.75">
      <c r="A601" s="97"/>
    </row>
    <row r="602" ht="12.75">
      <c r="A602" s="97"/>
    </row>
    <row r="603" ht="12.75">
      <c r="A603" s="97"/>
    </row>
    <row r="604" ht="12.75">
      <c r="A604" s="97"/>
    </row>
    <row r="605" ht="12.75">
      <c r="A605" s="97"/>
    </row>
    <row r="606" ht="12.75">
      <c r="A606" s="97"/>
    </row>
    <row r="607" ht="12.75">
      <c r="A607" s="97"/>
    </row>
    <row r="608" ht="12.75">
      <c r="A608" s="97"/>
    </row>
    <row r="609" ht="12.75">
      <c r="A609" s="97"/>
    </row>
    <row r="610" ht="12.75">
      <c r="A610" s="97"/>
    </row>
    <row r="611" ht="12.75">
      <c r="A611" s="97"/>
    </row>
    <row r="612" ht="12.75">
      <c r="A612" s="97"/>
    </row>
    <row r="613" ht="12.75">
      <c r="A613" s="97"/>
    </row>
    <row r="614" ht="12.75">
      <c r="A614" s="97"/>
    </row>
    <row r="615" ht="12.75">
      <c r="A615" s="97"/>
    </row>
    <row r="616" ht="12.75">
      <c r="A616" s="97"/>
    </row>
    <row r="617" ht="12.75">
      <c r="A617" s="97"/>
    </row>
    <row r="618" ht="12.75">
      <c r="A618" s="97"/>
    </row>
    <row r="619" ht="12.75">
      <c r="A619" s="97"/>
    </row>
    <row r="620" ht="12.75">
      <c r="A620" s="97"/>
    </row>
    <row r="621" ht="12.75">
      <c r="A621" s="97"/>
    </row>
    <row r="622" ht="12.75">
      <c r="A622" s="97"/>
    </row>
    <row r="623" ht="12.75">
      <c r="A623" s="97"/>
    </row>
    <row r="624" ht="12.75">
      <c r="A624" s="97"/>
    </row>
    <row r="625" ht="12.75">
      <c r="A625" s="97"/>
    </row>
    <row r="626" ht="12.75">
      <c r="A626" s="97"/>
    </row>
    <row r="627" ht="12.75">
      <c r="A627" s="97"/>
    </row>
    <row r="628" ht="12.75">
      <c r="A628" s="97"/>
    </row>
    <row r="629" ht="12.75">
      <c r="A629" s="97"/>
    </row>
    <row r="630" ht="12.75">
      <c r="A630" s="97"/>
    </row>
    <row r="631" ht="12.75">
      <c r="A631" s="97"/>
    </row>
    <row r="632" ht="12.75">
      <c r="A632" s="97"/>
    </row>
    <row r="633" ht="12.75">
      <c r="A633" s="97"/>
    </row>
    <row r="634" ht="12.75">
      <c r="A634" s="97"/>
    </row>
    <row r="635" ht="12.75">
      <c r="A635" s="97"/>
    </row>
    <row r="636" ht="12.75">
      <c r="A636" s="97"/>
    </row>
    <row r="637" ht="12.75">
      <c r="A637" s="97"/>
    </row>
    <row r="638" ht="12.75">
      <c r="A638" s="97"/>
    </row>
    <row r="639" ht="12.75">
      <c r="A639" s="97"/>
    </row>
    <row r="640" ht="12.75">
      <c r="A640" s="97"/>
    </row>
    <row r="641" ht="12.75">
      <c r="A641" s="97"/>
    </row>
    <row r="642" ht="12.75">
      <c r="A642" s="97"/>
    </row>
    <row r="643" ht="12.75">
      <c r="A643" s="97"/>
    </row>
    <row r="644" ht="12.75">
      <c r="A644" s="97"/>
    </row>
    <row r="645" ht="12.75">
      <c r="A645" s="97"/>
    </row>
    <row r="646" ht="12.75">
      <c r="A646" s="97"/>
    </row>
    <row r="647" ht="12.75">
      <c r="A647" s="97"/>
    </row>
    <row r="648" ht="12.75">
      <c r="A648" s="97"/>
    </row>
    <row r="649" ht="12.75">
      <c r="A649" s="97"/>
    </row>
    <row r="650" ht="12.75">
      <c r="A650" s="97"/>
    </row>
    <row r="651" ht="12.75">
      <c r="A651" s="97"/>
    </row>
    <row r="652" ht="12.75">
      <c r="A652" s="97"/>
    </row>
    <row r="653" ht="12.75">
      <c r="A653" s="97"/>
    </row>
    <row r="654" ht="12.75">
      <c r="A654" s="97"/>
    </row>
    <row r="655" ht="12.75">
      <c r="A655" s="97"/>
    </row>
    <row r="656" ht="12.75">
      <c r="A656" s="97"/>
    </row>
    <row r="657" ht="12.75">
      <c r="A657" s="97"/>
    </row>
    <row r="658" ht="12.75">
      <c r="A658" s="97"/>
    </row>
    <row r="659" ht="12.75">
      <c r="A659" s="97"/>
    </row>
    <row r="660" ht="12.75">
      <c r="A660" s="97"/>
    </row>
    <row r="661" ht="12.75">
      <c r="A661" s="97"/>
    </row>
    <row r="662" ht="12.75">
      <c r="A662" s="97"/>
    </row>
    <row r="663" ht="12.75">
      <c r="A663" s="97"/>
    </row>
    <row r="664" ht="12.75">
      <c r="A664" s="97"/>
    </row>
    <row r="665" ht="12.75">
      <c r="A665" s="97"/>
    </row>
    <row r="666" ht="12.75">
      <c r="A666" s="97"/>
    </row>
    <row r="667" ht="12.75">
      <c r="A667" s="97"/>
    </row>
    <row r="668" ht="12.75">
      <c r="A668" s="97"/>
    </row>
    <row r="669" ht="12.75">
      <c r="A669" s="97"/>
    </row>
    <row r="670" ht="12.75">
      <c r="A670" s="97"/>
    </row>
    <row r="671" ht="12.75">
      <c r="A671" s="97"/>
    </row>
    <row r="672" ht="12.75">
      <c r="A672" s="97"/>
    </row>
    <row r="673" ht="12.75">
      <c r="A673" s="97"/>
    </row>
    <row r="674" ht="12.75">
      <c r="A674" s="97"/>
    </row>
    <row r="675" ht="12.75">
      <c r="A675" s="97"/>
    </row>
    <row r="676" ht="12.75">
      <c r="A676" s="97"/>
    </row>
    <row r="677" ht="12.75">
      <c r="A677" s="97"/>
    </row>
    <row r="678" ht="12.75">
      <c r="A678" s="97"/>
    </row>
    <row r="679" ht="12.75">
      <c r="A679" s="97"/>
    </row>
    <row r="680" ht="12.75">
      <c r="A680" s="97"/>
    </row>
    <row r="681" ht="12.75">
      <c r="A681" s="97"/>
    </row>
    <row r="682" ht="12.75">
      <c r="A682" s="97"/>
    </row>
    <row r="683" ht="12.75">
      <c r="A683" s="97"/>
    </row>
    <row r="684" ht="12.75">
      <c r="A684" s="97"/>
    </row>
    <row r="685" ht="12.75">
      <c r="A685" s="97"/>
    </row>
    <row r="686" ht="12.75">
      <c r="A686" s="97"/>
    </row>
    <row r="687" ht="12.75">
      <c r="A687" s="97"/>
    </row>
    <row r="688" ht="12.75">
      <c r="A688" s="97"/>
    </row>
    <row r="689" ht="12.75">
      <c r="A689" s="97"/>
    </row>
    <row r="690" ht="12.75">
      <c r="A690" s="97"/>
    </row>
    <row r="691" ht="12.75">
      <c r="A691" s="97"/>
    </row>
    <row r="692" ht="12.75">
      <c r="A692" s="97"/>
    </row>
    <row r="693" ht="12.75">
      <c r="A693" s="97"/>
    </row>
    <row r="694" ht="12.75">
      <c r="A694" s="97"/>
    </row>
    <row r="695" ht="12.75">
      <c r="A695" s="97"/>
    </row>
    <row r="696" ht="12.75">
      <c r="A696" s="97"/>
    </row>
    <row r="697" ht="12.75">
      <c r="A697" s="97"/>
    </row>
    <row r="698" ht="12.75">
      <c r="A698" s="97"/>
    </row>
    <row r="699" ht="12.75">
      <c r="A699" s="97"/>
    </row>
    <row r="700" ht="12.75">
      <c r="A700" s="97"/>
    </row>
    <row r="701" ht="12.75">
      <c r="A701" s="97"/>
    </row>
    <row r="702" ht="12.75">
      <c r="A702" s="97"/>
    </row>
    <row r="703" ht="12.75">
      <c r="A703" s="97"/>
    </row>
    <row r="704" ht="12.75">
      <c r="A704" s="97"/>
    </row>
    <row r="705" ht="12.75">
      <c r="A705" s="97"/>
    </row>
    <row r="706" ht="12.75">
      <c r="A706" s="97"/>
    </row>
    <row r="707" ht="12.75">
      <c r="A707" s="97"/>
    </row>
    <row r="708" ht="12.75">
      <c r="A708" s="97"/>
    </row>
    <row r="709" ht="12.75">
      <c r="A709" s="97"/>
    </row>
    <row r="710" ht="12.75">
      <c r="A710" s="97"/>
    </row>
    <row r="711" ht="12.75">
      <c r="A711" s="97"/>
    </row>
    <row r="712" ht="12.75">
      <c r="A712" s="97"/>
    </row>
    <row r="713" ht="12.75">
      <c r="A713" s="97"/>
    </row>
    <row r="714" ht="12.75">
      <c r="A714" s="97"/>
    </row>
    <row r="715" ht="12.75">
      <c r="A715" s="97"/>
    </row>
    <row r="716" ht="12.75">
      <c r="A716" s="97"/>
    </row>
    <row r="717" ht="12.75">
      <c r="A717" s="97"/>
    </row>
    <row r="718" ht="12.75">
      <c r="A718" s="97"/>
    </row>
    <row r="719" ht="12.75">
      <c r="A719" s="97"/>
    </row>
    <row r="720" ht="12.75">
      <c r="A720" s="97"/>
    </row>
    <row r="721" ht="12.75">
      <c r="A721" s="97"/>
    </row>
    <row r="722" ht="12.75">
      <c r="A722" s="97"/>
    </row>
    <row r="723" ht="12.75">
      <c r="A723" s="97"/>
    </row>
    <row r="724" ht="12.75">
      <c r="A724" s="97"/>
    </row>
    <row r="725" ht="12.75">
      <c r="A725" s="97"/>
    </row>
    <row r="726" ht="12.75">
      <c r="A726" s="97"/>
    </row>
    <row r="727" ht="12.75">
      <c r="A727" s="97"/>
    </row>
    <row r="728" ht="12.75">
      <c r="A728" s="97"/>
    </row>
    <row r="729" ht="12.75">
      <c r="A729" s="97"/>
    </row>
    <row r="730" ht="12.75">
      <c r="A730" s="97"/>
    </row>
    <row r="731" ht="12.75">
      <c r="A731" s="97"/>
    </row>
    <row r="732" ht="12.75">
      <c r="A732" s="97"/>
    </row>
    <row r="733" ht="12.75">
      <c r="A733" s="97"/>
    </row>
    <row r="734" ht="12.75">
      <c r="A734" s="97"/>
    </row>
    <row r="735" ht="12.75">
      <c r="A735" s="97"/>
    </row>
    <row r="736" ht="12.75">
      <c r="A736" s="97"/>
    </row>
    <row r="737" ht="12.75">
      <c r="A737" s="97"/>
    </row>
    <row r="738" ht="12.75">
      <c r="A738" s="97"/>
    </row>
    <row r="739" ht="12.75">
      <c r="A739" s="97"/>
    </row>
    <row r="740" ht="12.75">
      <c r="A740" s="97"/>
    </row>
    <row r="741" ht="12.75">
      <c r="A741" s="97"/>
    </row>
    <row r="742" ht="12.75">
      <c r="A742" s="97"/>
    </row>
    <row r="743" ht="12.75">
      <c r="A743" s="97"/>
    </row>
    <row r="744" ht="12.75">
      <c r="A744" s="97"/>
    </row>
    <row r="745" ht="12.75">
      <c r="A745" s="97"/>
    </row>
    <row r="746" ht="12.75">
      <c r="A746" s="97"/>
    </row>
    <row r="747" ht="12.75">
      <c r="A747" s="97"/>
    </row>
    <row r="748" ht="12.75">
      <c r="A748" s="97"/>
    </row>
    <row r="749" ht="12.75">
      <c r="A749" s="97"/>
    </row>
    <row r="750" ht="12.75">
      <c r="A750" s="97"/>
    </row>
    <row r="751" ht="12.75">
      <c r="A751" s="97"/>
    </row>
    <row r="752" ht="12.75">
      <c r="A752" s="97"/>
    </row>
    <row r="753" ht="12.75">
      <c r="A753" s="97"/>
    </row>
    <row r="754" ht="12.75">
      <c r="A754" s="97"/>
    </row>
    <row r="755" ht="12.75">
      <c r="A755" s="97"/>
    </row>
    <row r="756" ht="12.75">
      <c r="A756" s="97"/>
    </row>
    <row r="757" ht="12.75">
      <c r="A757" s="97"/>
    </row>
    <row r="758" ht="12.75">
      <c r="A758" s="97"/>
    </row>
    <row r="759" ht="12.75">
      <c r="A759" s="97"/>
    </row>
    <row r="760" ht="12.75">
      <c r="A760" s="97"/>
    </row>
    <row r="761" ht="12.75">
      <c r="A761" s="97"/>
    </row>
    <row r="762" ht="12.75">
      <c r="A762" s="97"/>
    </row>
    <row r="763" ht="12.75">
      <c r="A763" s="97"/>
    </row>
    <row r="764" ht="12.75">
      <c r="A764" s="97"/>
    </row>
    <row r="765" ht="12.75">
      <c r="A765" s="97"/>
    </row>
    <row r="766" ht="12.75">
      <c r="A766" s="97"/>
    </row>
    <row r="767" ht="12.75">
      <c r="A767" s="97"/>
    </row>
    <row r="768" ht="12.75">
      <c r="A768" s="97"/>
    </row>
    <row r="769" ht="12.75">
      <c r="A769" s="97"/>
    </row>
    <row r="770" ht="12.75">
      <c r="A770" s="97"/>
    </row>
    <row r="771" ht="12.75">
      <c r="A771" s="97"/>
    </row>
    <row r="772" ht="12.75">
      <c r="A772" s="97"/>
    </row>
    <row r="773" ht="12.75">
      <c r="A773" s="97"/>
    </row>
    <row r="774" ht="12.75">
      <c r="A774" s="97"/>
    </row>
    <row r="775" ht="12.75">
      <c r="A775" s="97"/>
    </row>
    <row r="776" ht="12.75">
      <c r="A776" s="97"/>
    </row>
    <row r="777" ht="12.75">
      <c r="A777" s="97"/>
    </row>
    <row r="778" ht="12.75">
      <c r="A778" s="97"/>
    </row>
    <row r="779" ht="12.75">
      <c r="A779" s="97"/>
    </row>
    <row r="780" ht="12.75">
      <c r="A780" s="97"/>
    </row>
    <row r="781" ht="12.75">
      <c r="A781" s="97"/>
    </row>
    <row r="782" ht="12.75">
      <c r="A782" s="97"/>
    </row>
    <row r="783" ht="12.75">
      <c r="A783" s="97"/>
    </row>
    <row r="784" ht="12.75">
      <c r="A784" s="97"/>
    </row>
    <row r="785" ht="12.75">
      <c r="A785" s="97"/>
    </row>
    <row r="786" ht="12.75">
      <c r="A786" s="97"/>
    </row>
    <row r="787" ht="12.75">
      <c r="A787" s="97"/>
    </row>
    <row r="788" ht="12.75">
      <c r="A788" s="97"/>
    </row>
    <row r="789" ht="12.75">
      <c r="A789" s="97"/>
    </row>
    <row r="790" ht="12.75">
      <c r="A790" s="97"/>
    </row>
    <row r="791" ht="12.75">
      <c r="A791" s="97"/>
    </row>
    <row r="792" ht="12.75">
      <c r="A792" s="97"/>
    </row>
    <row r="793" ht="12.75">
      <c r="A793" s="97"/>
    </row>
    <row r="794" ht="12.75">
      <c r="A794" s="97"/>
    </row>
    <row r="795" ht="12.75">
      <c r="A795" s="97"/>
    </row>
    <row r="796" ht="12.75">
      <c r="A796" s="97"/>
    </row>
    <row r="797" ht="12.75">
      <c r="A797" s="97"/>
    </row>
    <row r="798" ht="12.75">
      <c r="A798" s="97"/>
    </row>
    <row r="799" ht="12.75">
      <c r="A799" s="97"/>
    </row>
    <row r="800" ht="12.75">
      <c r="A800" s="97"/>
    </row>
    <row r="801" ht="12.75">
      <c r="A801" s="97"/>
    </row>
    <row r="802" ht="12.75">
      <c r="A802" s="97"/>
    </row>
    <row r="803" ht="12.75">
      <c r="A803" s="97"/>
    </row>
    <row r="804" ht="12.75">
      <c r="A804" s="97"/>
    </row>
    <row r="805" ht="12.75">
      <c r="A805" s="97"/>
    </row>
    <row r="806" ht="12.75">
      <c r="A806" s="97"/>
    </row>
    <row r="807" ht="12.75">
      <c r="A807" s="97"/>
    </row>
    <row r="808" ht="12.75">
      <c r="A808" s="97"/>
    </row>
    <row r="809" ht="12.75">
      <c r="A809" s="97"/>
    </row>
    <row r="810" ht="12.75">
      <c r="A810" s="97"/>
    </row>
    <row r="811" ht="12.75">
      <c r="A811" s="97"/>
    </row>
    <row r="812" ht="12.75">
      <c r="A812" s="97"/>
    </row>
    <row r="813" ht="12.75">
      <c r="A813" s="97"/>
    </row>
    <row r="814" ht="12.75">
      <c r="A814" s="97"/>
    </row>
    <row r="815" ht="12.75">
      <c r="A815" s="97"/>
    </row>
    <row r="816" ht="12.75">
      <c r="A816" s="97"/>
    </row>
    <row r="817" ht="12.75">
      <c r="A817" s="97"/>
    </row>
    <row r="818" ht="12.75">
      <c r="A818" s="97"/>
    </row>
    <row r="819" ht="12.75">
      <c r="A819" s="97"/>
    </row>
    <row r="820" ht="12.75">
      <c r="A820" s="97"/>
    </row>
    <row r="821" ht="12.75">
      <c r="A821" s="97"/>
    </row>
    <row r="822" ht="12.75">
      <c r="A822" s="97"/>
    </row>
    <row r="823" ht="12.75">
      <c r="A823" s="97"/>
    </row>
    <row r="824" ht="12.75">
      <c r="A824" s="97"/>
    </row>
    <row r="825" ht="12.75">
      <c r="A825" s="97"/>
    </row>
    <row r="826" ht="12.75">
      <c r="A826" s="97"/>
    </row>
    <row r="827" ht="12.75">
      <c r="A827" s="97"/>
    </row>
    <row r="828" ht="12.75">
      <c r="A828" s="97"/>
    </row>
    <row r="829" ht="12.75">
      <c r="A829" s="97"/>
    </row>
    <row r="830" ht="12.75">
      <c r="A830" s="97"/>
    </row>
    <row r="831" ht="12.75">
      <c r="A831" s="97"/>
    </row>
    <row r="832" ht="12.75">
      <c r="A832" s="97"/>
    </row>
    <row r="833" ht="12.75">
      <c r="A833" s="97"/>
    </row>
    <row r="834" ht="12.75">
      <c r="A834" s="97"/>
    </row>
    <row r="835" ht="12.75">
      <c r="A835" s="97"/>
    </row>
    <row r="836" ht="12.75">
      <c r="A836" s="97"/>
    </row>
    <row r="837" ht="12.75">
      <c r="A837" s="97"/>
    </row>
    <row r="838" ht="12.75">
      <c r="A838" s="97"/>
    </row>
    <row r="839" ht="12.75">
      <c r="A839" s="97"/>
    </row>
    <row r="840" ht="12.75">
      <c r="A840" s="97"/>
    </row>
    <row r="841" ht="12.75">
      <c r="A841" s="97"/>
    </row>
    <row r="842" ht="12.75">
      <c r="A842" s="97"/>
    </row>
    <row r="843" ht="12.75">
      <c r="A843" s="97"/>
    </row>
    <row r="844" ht="12.75">
      <c r="A844" s="97"/>
    </row>
    <row r="845" ht="12.75">
      <c r="A845" s="97"/>
    </row>
    <row r="846" ht="12.75">
      <c r="A846" s="97"/>
    </row>
    <row r="847" ht="12.75">
      <c r="A847" s="97"/>
    </row>
    <row r="848" ht="12.75">
      <c r="A848" s="97"/>
    </row>
    <row r="849" ht="12.75">
      <c r="A849" s="97"/>
    </row>
    <row r="850" ht="12.75">
      <c r="A850" s="97"/>
    </row>
    <row r="851" ht="12.75">
      <c r="A851" s="97"/>
    </row>
    <row r="852" ht="12.75">
      <c r="A852" s="97"/>
    </row>
    <row r="853" ht="12.75">
      <c r="A853" s="97"/>
    </row>
    <row r="854" ht="12.75">
      <c r="A854" s="97"/>
    </row>
    <row r="855" ht="12.75">
      <c r="A855" s="97"/>
    </row>
    <row r="856" ht="12.75">
      <c r="A856" s="97"/>
    </row>
    <row r="857" ht="12.75">
      <c r="A857" s="97"/>
    </row>
    <row r="858" ht="12.75">
      <c r="A858" s="97"/>
    </row>
    <row r="859" ht="12.75">
      <c r="A859" s="97"/>
    </row>
    <row r="860" ht="12.75">
      <c r="A860" s="97"/>
    </row>
    <row r="861" ht="12.75">
      <c r="A861" s="97"/>
    </row>
    <row r="862" ht="12.75">
      <c r="A862" s="97"/>
    </row>
    <row r="863" ht="12.75">
      <c r="A863" s="97"/>
    </row>
    <row r="864" ht="12.75">
      <c r="A864" s="97"/>
    </row>
    <row r="865" ht="12.75">
      <c r="A865" s="97"/>
    </row>
    <row r="866" ht="12.75">
      <c r="A866" s="97"/>
    </row>
    <row r="867" ht="12.75">
      <c r="A867" s="97"/>
    </row>
    <row r="868" ht="12.75">
      <c r="A868" s="97"/>
    </row>
    <row r="869" ht="12.75">
      <c r="A869" s="97"/>
    </row>
    <row r="870" ht="12.75">
      <c r="A870" s="97"/>
    </row>
    <row r="871" ht="12.75">
      <c r="A871" s="97"/>
    </row>
    <row r="872" ht="12.75">
      <c r="A872" s="97"/>
    </row>
    <row r="873" ht="12.75">
      <c r="A873" s="97"/>
    </row>
    <row r="874" ht="12.75">
      <c r="A874" s="97"/>
    </row>
    <row r="875" ht="12.75">
      <c r="A875" s="97"/>
    </row>
    <row r="876" ht="12.75">
      <c r="A876" s="97"/>
    </row>
    <row r="877" ht="12.75">
      <c r="A877" s="97"/>
    </row>
    <row r="878" ht="12.75">
      <c r="A878" s="97"/>
    </row>
    <row r="879" ht="12.75">
      <c r="A879" s="97"/>
    </row>
    <row r="880" ht="12.75">
      <c r="A880" s="97"/>
    </row>
    <row r="881" ht="12.75">
      <c r="A881" s="97"/>
    </row>
    <row r="882" ht="12.75">
      <c r="A882" s="97"/>
    </row>
    <row r="883" ht="12.75">
      <c r="A883" s="97"/>
    </row>
    <row r="884" ht="12.75">
      <c r="A884" s="97"/>
    </row>
    <row r="885" ht="12.75">
      <c r="A885" s="97"/>
    </row>
    <row r="886" ht="12.75">
      <c r="A886" s="97"/>
    </row>
    <row r="887" ht="12.75">
      <c r="A887" s="97"/>
    </row>
    <row r="888" ht="12.75">
      <c r="A888" s="97"/>
    </row>
    <row r="889" ht="12.75">
      <c r="A889" s="97"/>
    </row>
    <row r="890" ht="12.75">
      <c r="A890" s="97"/>
    </row>
    <row r="891" ht="12.75">
      <c r="A891" s="97"/>
    </row>
    <row r="892" ht="12.75">
      <c r="A892" s="97"/>
    </row>
    <row r="893" ht="12.75">
      <c r="A893" s="97"/>
    </row>
    <row r="894" ht="12.75">
      <c r="A894" s="97"/>
    </row>
    <row r="895" ht="12.75">
      <c r="A895" s="97"/>
    </row>
    <row r="896" ht="12.75">
      <c r="A896" s="97"/>
    </row>
    <row r="897" ht="12.75">
      <c r="A897" s="97"/>
    </row>
    <row r="898" ht="12.75">
      <c r="A898" s="97"/>
    </row>
    <row r="899" ht="12.75">
      <c r="A899" s="97"/>
    </row>
    <row r="900" ht="12.75">
      <c r="A900" s="97"/>
    </row>
    <row r="901" ht="12.75">
      <c r="A901" s="97"/>
    </row>
    <row r="902" ht="12.75">
      <c r="A902" s="97"/>
    </row>
    <row r="903" ht="12.75">
      <c r="A903" s="97"/>
    </row>
    <row r="904" ht="12.75">
      <c r="A904" s="97"/>
    </row>
    <row r="905" ht="12.75">
      <c r="A905" s="97"/>
    </row>
    <row r="906" ht="12.75">
      <c r="A906" s="97"/>
    </row>
    <row r="907" ht="12.75">
      <c r="A907" s="97"/>
    </row>
    <row r="908" ht="12.75">
      <c r="A908" s="97"/>
    </row>
    <row r="909" ht="12.75">
      <c r="A909" s="97"/>
    </row>
    <row r="910" ht="12.75">
      <c r="A910" s="97"/>
    </row>
    <row r="911" ht="12.75">
      <c r="A911" s="97"/>
    </row>
    <row r="912" ht="12.75">
      <c r="A912" s="97"/>
    </row>
    <row r="913" ht="12.75">
      <c r="A913" s="97"/>
    </row>
    <row r="914" ht="12.75">
      <c r="A914" s="97"/>
    </row>
    <row r="915" ht="12.75">
      <c r="A915" s="97"/>
    </row>
    <row r="916" ht="12.75">
      <c r="A916" s="97"/>
    </row>
    <row r="917" ht="12.75">
      <c r="A917" s="97"/>
    </row>
    <row r="918" ht="12.75">
      <c r="A918" s="97"/>
    </row>
    <row r="919" ht="12.75">
      <c r="A919" s="97"/>
    </row>
    <row r="920" ht="12.75">
      <c r="A920" s="97"/>
    </row>
    <row r="921" ht="12.75">
      <c r="A921" s="97"/>
    </row>
    <row r="922" ht="12.75">
      <c r="A922" s="97"/>
    </row>
    <row r="923" ht="12.75">
      <c r="A923" s="97"/>
    </row>
    <row r="924" ht="12.75">
      <c r="A924" s="97"/>
    </row>
    <row r="925" ht="12.75">
      <c r="A925" s="97"/>
    </row>
    <row r="926" ht="12.75">
      <c r="A926" s="97"/>
    </row>
    <row r="927" ht="12.75">
      <c r="A927" s="97"/>
    </row>
    <row r="928" ht="12.75">
      <c r="A928" s="97"/>
    </row>
  </sheetData>
  <mergeCells count="8">
    <mergeCell ref="D33:E33"/>
    <mergeCell ref="C2:E2"/>
    <mergeCell ref="C3:E3"/>
    <mergeCell ref="A32:B32"/>
    <mergeCell ref="A31:B31"/>
    <mergeCell ref="A5:E5"/>
    <mergeCell ref="D31:E31"/>
    <mergeCell ref="D32:E32"/>
  </mergeCells>
  <printOptions/>
  <pageMargins left="0.94" right="0.2" top="0.69" bottom="0.17" header="0.17" footer="0.17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F9" sqref="F9"/>
    </sheetView>
  </sheetViews>
  <sheetFormatPr defaultColWidth="9.00390625" defaultRowHeight="12.75"/>
  <cols>
    <col min="1" max="1" width="33.875" style="0" customWidth="1"/>
    <col min="2" max="2" width="18.125" style="0" customWidth="1"/>
    <col min="3" max="4" width="16.25390625" style="0" customWidth="1"/>
    <col min="5" max="6" width="9.125" style="1016" customWidth="1"/>
  </cols>
  <sheetData>
    <row r="2" spans="1:4" ht="27" customHeight="1">
      <c r="A2" s="1177" t="s">
        <v>388</v>
      </c>
      <c r="B2" s="1177"/>
      <c r="C2" s="1177"/>
      <c r="D2" s="1177"/>
    </row>
    <row r="4" ht="13.5" thickBot="1">
      <c r="D4" t="s">
        <v>931</v>
      </c>
    </row>
    <row r="5" spans="1:6" ht="64.5" thickBot="1">
      <c r="A5" s="1030" t="s">
        <v>393</v>
      </c>
      <c r="B5" s="1028" t="s">
        <v>391</v>
      </c>
      <c r="C5" s="1028" t="s">
        <v>392</v>
      </c>
      <c r="D5" s="1029" t="s">
        <v>58</v>
      </c>
      <c r="E5" s="1013"/>
      <c r="F5" s="1014"/>
    </row>
    <row r="6" spans="1:5" ht="30" customHeight="1">
      <c r="A6" s="1024" t="s">
        <v>383</v>
      </c>
      <c r="B6" s="1025">
        <v>2996906.9</v>
      </c>
      <c r="C6" s="1026"/>
      <c r="D6" s="1027">
        <f>SUM(B6:C6)</f>
        <v>2996906.9</v>
      </c>
      <c r="E6" s="1015"/>
    </row>
    <row r="7" spans="1:5" ht="29.25" customHeight="1">
      <c r="A7" s="1019" t="s">
        <v>385</v>
      </c>
      <c r="B7" s="1010">
        <v>1052665.1</v>
      </c>
      <c r="C7" s="1012"/>
      <c r="D7" s="1020">
        <v>1052665.1</v>
      </c>
      <c r="E7" s="1015"/>
    </row>
    <row r="8" spans="1:5" ht="29.25" customHeight="1">
      <c r="A8" s="1019" t="s">
        <v>387</v>
      </c>
      <c r="B8" s="1010">
        <f>SUM(B7*10/100)</f>
        <v>105266.51</v>
      </c>
      <c r="C8" s="1010"/>
      <c r="D8" s="1020">
        <f>SUM(D7*10/100)</f>
        <v>105266.51</v>
      </c>
      <c r="E8" s="1015"/>
    </row>
    <row r="9" spans="1:5" ht="26.25" customHeight="1">
      <c r="A9" s="1019" t="s">
        <v>384</v>
      </c>
      <c r="B9" s="1010">
        <v>3331451.2</v>
      </c>
      <c r="C9" s="1012">
        <v>1239.7</v>
      </c>
      <c r="D9" s="1020">
        <f>SUM(B9:C9)</f>
        <v>3332690.9000000004</v>
      </c>
      <c r="E9" s="1015"/>
    </row>
    <row r="10" spans="1:5" ht="30" customHeight="1">
      <c r="A10" s="1019" t="s">
        <v>386</v>
      </c>
      <c r="B10" s="1010">
        <v>334544.3</v>
      </c>
      <c r="C10" s="1012"/>
      <c r="D10" s="1020">
        <f>SUM(D9-D6)</f>
        <v>335784.00000000047</v>
      </c>
      <c r="E10" s="1015"/>
    </row>
    <row r="11" spans="1:5" ht="26.25" customHeight="1">
      <c r="A11" s="327" t="s">
        <v>389</v>
      </c>
      <c r="B11" s="1010">
        <v>242651.1</v>
      </c>
      <c r="C11" s="1011"/>
      <c r="D11" s="1020">
        <f>SUM(B11:C11)</f>
        <v>242651.1</v>
      </c>
      <c r="E11" s="1015"/>
    </row>
    <row r="12" spans="1:5" ht="26.25" customHeight="1" thickBot="1">
      <c r="A12" s="1021" t="s">
        <v>390</v>
      </c>
      <c r="B12" s="1022">
        <f>SUM(B10-B11)</f>
        <v>91893.19999999998</v>
      </c>
      <c r="C12" s="1022"/>
      <c r="D12" s="1023">
        <f>SUM(D10-D11)</f>
        <v>93132.90000000046</v>
      </c>
      <c r="E12" s="1015"/>
    </row>
    <row r="13" spans="1:5" s="1016" customFormat="1" ht="12.75">
      <c r="A13" s="1017"/>
      <c r="B13" s="1015"/>
      <c r="C13" s="1018"/>
      <c r="D13" s="1015"/>
      <c r="E13" s="1015"/>
    </row>
    <row r="14" ht="12.75">
      <c r="A14" s="97"/>
    </row>
    <row r="15" ht="12.75">
      <c r="A15" s="97"/>
    </row>
    <row r="16" ht="12.75">
      <c r="A16" s="97"/>
    </row>
    <row r="17" ht="12.75">
      <c r="A17" s="97"/>
    </row>
    <row r="18" ht="12.75">
      <c r="A18" s="97"/>
    </row>
    <row r="19" ht="12.75">
      <c r="A19" s="97"/>
    </row>
    <row r="20" ht="12.75">
      <c r="A20" s="97"/>
    </row>
    <row r="21" ht="12.75">
      <c r="A21" s="97"/>
    </row>
    <row r="22" ht="12.75">
      <c r="A22" s="97"/>
    </row>
    <row r="23" ht="12.75">
      <c r="A23" s="97"/>
    </row>
    <row r="24" ht="12.75">
      <c r="A24" s="97"/>
    </row>
    <row r="25" ht="12.75">
      <c r="A25" s="97"/>
    </row>
  </sheetData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17"/>
  <sheetViews>
    <sheetView view="pageBreakPreview" zoomScale="60" workbookViewId="0" topLeftCell="A10">
      <selection activeCell="D8" sqref="D8"/>
    </sheetView>
  </sheetViews>
  <sheetFormatPr defaultColWidth="9.00390625" defaultRowHeight="12.75"/>
  <cols>
    <col min="1" max="1" width="53.00390625" style="0" customWidth="1"/>
    <col min="3" max="3" width="12.75390625" style="0" customWidth="1"/>
    <col min="4" max="4" width="67.625" style="0" customWidth="1"/>
    <col min="5" max="5" width="13.00390625" style="0" customWidth="1"/>
  </cols>
  <sheetData>
    <row r="1" spans="1:4" ht="30.75" customHeight="1">
      <c r="A1" s="226" t="s">
        <v>326</v>
      </c>
      <c r="B1" s="226"/>
      <c r="C1" s="226"/>
      <c r="D1" s="3"/>
    </row>
    <row r="2" spans="1:4" ht="9" customHeight="1">
      <c r="A2" s="3"/>
      <c r="B2" s="3"/>
      <c r="C2" s="3"/>
      <c r="D2" s="3"/>
    </row>
    <row r="3" spans="1:4" ht="52.5" customHeight="1">
      <c r="A3" s="847" t="s">
        <v>357</v>
      </c>
      <c r="B3" s="847" t="s">
        <v>591</v>
      </c>
      <c r="C3" s="847" t="s">
        <v>37</v>
      </c>
      <c r="D3" s="847" t="s">
        <v>38</v>
      </c>
    </row>
    <row r="4" spans="1:4" ht="56.25" customHeight="1">
      <c r="A4" s="227" t="s">
        <v>685</v>
      </c>
      <c r="B4" s="849" t="s">
        <v>76</v>
      </c>
      <c r="C4" s="688">
        <v>500</v>
      </c>
      <c r="D4" s="418" t="s">
        <v>729</v>
      </c>
    </row>
    <row r="5" spans="1:4" ht="24.75" customHeight="1">
      <c r="A5" s="450" t="s">
        <v>445</v>
      </c>
      <c r="B5" s="847" t="s">
        <v>912</v>
      </c>
      <c r="C5" s="688">
        <f>SUM(C6+C12)</f>
        <v>16.599999999999966</v>
      </c>
      <c r="D5" s="449"/>
    </row>
    <row r="6" spans="1:4" ht="24.75" customHeight="1">
      <c r="A6" s="227" t="s">
        <v>759</v>
      </c>
      <c r="B6" s="847" t="s">
        <v>43</v>
      </c>
      <c r="C6" s="688">
        <f>SUM(C7:C11)-C9</f>
        <v>226.8</v>
      </c>
      <c r="D6" s="449"/>
    </row>
    <row r="7" spans="1:4" ht="61.5" customHeight="1">
      <c r="A7" s="450" t="s">
        <v>462</v>
      </c>
      <c r="B7" s="847" t="s">
        <v>43</v>
      </c>
      <c r="C7" s="847">
        <v>80.8</v>
      </c>
      <c r="D7" s="449" t="s">
        <v>5</v>
      </c>
    </row>
    <row r="8" spans="1:4" ht="60" customHeight="1">
      <c r="A8" s="450" t="s">
        <v>481</v>
      </c>
      <c r="B8" s="847" t="s">
        <v>43</v>
      </c>
      <c r="C8" s="852">
        <v>300</v>
      </c>
      <c r="D8" s="449" t="s">
        <v>790</v>
      </c>
    </row>
    <row r="9" spans="1:4" ht="37.5" customHeight="1">
      <c r="A9" s="850" t="s">
        <v>536</v>
      </c>
      <c r="B9" s="847" t="s">
        <v>43</v>
      </c>
      <c r="C9" s="852">
        <f>SUM(C10:C11)</f>
        <v>-154</v>
      </c>
      <c r="D9" s="449"/>
    </row>
    <row r="10" spans="1:4" ht="46.5" customHeight="1">
      <c r="A10" s="449" t="s">
        <v>538</v>
      </c>
      <c r="B10" s="847" t="s">
        <v>43</v>
      </c>
      <c r="C10" s="852">
        <v>200</v>
      </c>
      <c r="D10" s="449" t="s">
        <v>537</v>
      </c>
    </row>
    <row r="11" spans="1:4" ht="54.75" customHeight="1">
      <c r="A11" s="449" t="s">
        <v>539</v>
      </c>
      <c r="B11" s="847" t="s">
        <v>43</v>
      </c>
      <c r="C11" s="852">
        <v>-354</v>
      </c>
      <c r="D11" s="449" t="s">
        <v>520</v>
      </c>
    </row>
    <row r="12" spans="1:4" ht="31.5" customHeight="1">
      <c r="A12" s="227" t="s">
        <v>531</v>
      </c>
      <c r="B12" s="847" t="s">
        <v>44</v>
      </c>
      <c r="C12" s="852">
        <f>SUM(C14:C17)+C13</f>
        <v>-210.20000000000005</v>
      </c>
      <c r="D12" s="449"/>
    </row>
    <row r="13" spans="1:4" ht="33.75" customHeight="1">
      <c r="A13" s="259" t="s">
        <v>690</v>
      </c>
      <c r="B13" s="228" t="s">
        <v>44</v>
      </c>
      <c r="C13" s="853">
        <v>-17</v>
      </c>
      <c r="D13" s="1178" t="s">
        <v>519</v>
      </c>
    </row>
    <row r="14" spans="1:4" ht="32.25" customHeight="1">
      <c r="A14" s="259" t="s">
        <v>656</v>
      </c>
      <c r="B14" s="228" t="s">
        <v>44</v>
      </c>
      <c r="C14" s="228">
        <v>-217.9</v>
      </c>
      <c r="D14" s="1179"/>
    </row>
    <row r="15" spans="1:4" ht="54" customHeight="1">
      <c r="A15" s="823" t="s">
        <v>657</v>
      </c>
      <c r="B15" s="228" t="s">
        <v>44</v>
      </c>
      <c r="C15" s="228">
        <v>-108.9</v>
      </c>
      <c r="D15" s="449" t="s">
        <v>334</v>
      </c>
    </row>
    <row r="16" spans="1:4" ht="54.75" customHeight="1">
      <c r="A16" s="152" t="s">
        <v>658</v>
      </c>
      <c r="B16" s="228" t="s">
        <v>44</v>
      </c>
      <c r="C16" s="228">
        <v>-166.4</v>
      </c>
      <c r="D16" s="449" t="s">
        <v>655</v>
      </c>
    </row>
    <row r="17" spans="1:4" ht="84" customHeight="1">
      <c r="A17" s="259" t="s">
        <v>566</v>
      </c>
      <c r="B17" s="228" t="s">
        <v>44</v>
      </c>
      <c r="C17" s="853">
        <v>300</v>
      </c>
      <c r="D17" s="449" t="s">
        <v>517</v>
      </c>
    </row>
    <row r="18" spans="1:4" ht="69" customHeight="1">
      <c r="A18" s="227" t="s">
        <v>596</v>
      </c>
      <c r="B18" s="847" t="s">
        <v>907</v>
      </c>
      <c r="C18" s="852">
        <v>200</v>
      </c>
      <c r="D18" s="449" t="s">
        <v>516</v>
      </c>
    </row>
    <row r="19" spans="1:4" ht="32.25" customHeight="1">
      <c r="A19" s="227" t="s">
        <v>597</v>
      </c>
      <c r="B19" s="847" t="s">
        <v>533</v>
      </c>
      <c r="C19" s="852">
        <f>SUM(C20+C21+C22)</f>
        <v>-1109</v>
      </c>
      <c r="D19" s="449"/>
    </row>
    <row r="20" spans="1:4" ht="37.5" customHeight="1">
      <c r="A20" s="227" t="s">
        <v>599</v>
      </c>
      <c r="B20" s="847" t="s">
        <v>740</v>
      </c>
      <c r="C20" s="852">
        <v>-50</v>
      </c>
      <c r="D20" s="1178" t="s">
        <v>741</v>
      </c>
    </row>
    <row r="21" spans="1:4" ht="30.75" customHeight="1">
      <c r="A21" s="227" t="s">
        <v>601</v>
      </c>
      <c r="B21" s="847" t="s">
        <v>654</v>
      </c>
      <c r="C21" s="852">
        <v>-643</v>
      </c>
      <c r="D21" s="1179"/>
    </row>
    <row r="22" spans="1:4" ht="31.5" customHeight="1">
      <c r="A22" s="227" t="s">
        <v>683</v>
      </c>
      <c r="B22" s="847" t="s">
        <v>709</v>
      </c>
      <c r="C22" s="852">
        <f>SUM(C23:C24)</f>
        <v>-416</v>
      </c>
      <c r="D22" s="1178" t="s">
        <v>518</v>
      </c>
    </row>
    <row r="23" spans="1:4" ht="28.5" customHeight="1">
      <c r="A23" s="152" t="s">
        <v>606</v>
      </c>
      <c r="B23" s="228" t="s">
        <v>709</v>
      </c>
      <c r="C23" s="853">
        <v>-270</v>
      </c>
      <c r="D23" s="1180"/>
    </row>
    <row r="24" spans="1:4" ht="29.25" customHeight="1">
      <c r="A24" s="152" t="s">
        <v>607</v>
      </c>
      <c r="B24" s="228" t="s">
        <v>709</v>
      </c>
      <c r="C24" s="853">
        <v>-146</v>
      </c>
      <c r="D24" s="1179"/>
    </row>
    <row r="25" spans="1:4" ht="32.25" customHeight="1">
      <c r="A25" s="227" t="s">
        <v>622</v>
      </c>
      <c r="B25" s="847">
        <v>1002</v>
      </c>
      <c r="C25" s="852">
        <f>SUM(C26:C27)</f>
        <v>-2204.2</v>
      </c>
      <c r="D25" s="851"/>
    </row>
    <row r="26" spans="1:4" ht="48.75" customHeight="1">
      <c r="A26" s="851" t="s">
        <v>785</v>
      </c>
      <c r="B26" s="447">
        <v>1002</v>
      </c>
      <c r="C26" s="853">
        <v>-500</v>
      </c>
      <c r="D26" s="851" t="s">
        <v>534</v>
      </c>
    </row>
    <row r="27" spans="1:4" ht="40.5" customHeight="1">
      <c r="A27" s="152" t="s">
        <v>788</v>
      </c>
      <c r="B27" s="447">
        <v>1002</v>
      </c>
      <c r="C27" s="687">
        <v>-1704.2</v>
      </c>
      <c r="D27" s="152" t="s">
        <v>745</v>
      </c>
    </row>
    <row r="28" spans="1:4" ht="49.5" customHeight="1">
      <c r="A28" s="227" t="s">
        <v>789</v>
      </c>
      <c r="B28" s="849">
        <v>1003</v>
      </c>
      <c r="C28" s="688">
        <v>500</v>
      </c>
      <c r="D28" s="851" t="s">
        <v>535</v>
      </c>
    </row>
    <row r="29" spans="1:4" ht="27" customHeight="1">
      <c r="A29" s="227" t="s">
        <v>58</v>
      </c>
      <c r="B29" s="849"/>
      <c r="C29" s="688">
        <f>SUM(C28+C25+C19+C18+C5+C4)</f>
        <v>-2096.6</v>
      </c>
      <c r="D29" s="271"/>
    </row>
    <row r="30" spans="2:4" ht="0.75" customHeight="1">
      <c r="B30" s="3"/>
      <c r="C30" s="3"/>
      <c r="D30" s="742" t="s">
        <v>875</v>
      </c>
    </row>
    <row r="31" spans="1:4" ht="15.75" hidden="1">
      <c r="A31" s="397" t="s">
        <v>28</v>
      </c>
      <c r="B31" s="3"/>
      <c r="C31" s="3"/>
      <c r="D31" s="53"/>
    </row>
    <row r="32" spans="1:4" ht="15.75" hidden="1">
      <c r="A32" s="397" t="s">
        <v>291</v>
      </c>
      <c r="B32" s="3"/>
      <c r="C32" s="3"/>
      <c r="D32" s="743"/>
    </row>
    <row r="33" spans="1:4" ht="18.75" customHeight="1">
      <c r="A33" s="273" t="s">
        <v>290</v>
      </c>
      <c r="B33" s="743"/>
      <c r="C33" s="743"/>
      <c r="D33" s="743"/>
    </row>
    <row r="34" spans="1:4" ht="42.75" customHeight="1">
      <c r="A34" s="333" t="s">
        <v>474</v>
      </c>
      <c r="B34" s="743"/>
      <c r="C34" s="743"/>
      <c r="D34" s="743"/>
    </row>
    <row r="35" spans="1:4" ht="15.75">
      <c r="A35" s="397"/>
      <c r="B35" s="743"/>
      <c r="C35" s="743"/>
      <c r="D35" s="743"/>
    </row>
    <row r="36" spans="1:4" ht="11.25" customHeight="1">
      <c r="A36" s="743"/>
      <c r="B36" s="743"/>
      <c r="C36" s="743"/>
      <c r="D36" s="743"/>
    </row>
    <row r="37" spans="1:4" ht="15.75" hidden="1">
      <c r="A37" s="743"/>
      <c r="B37" s="743"/>
      <c r="C37" s="743"/>
      <c r="D37" s="743"/>
    </row>
    <row r="38" spans="1:4" ht="15.75">
      <c r="A38" s="743"/>
      <c r="B38" s="743"/>
      <c r="C38" s="743"/>
      <c r="D38" s="743"/>
    </row>
    <row r="39" spans="1:4" ht="15.75">
      <c r="A39" s="743"/>
      <c r="B39" s="743"/>
      <c r="C39" s="743"/>
      <c r="D39" s="743"/>
    </row>
    <row r="40" spans="1:4" ht="15.75">
      <c r="A40" s="743"/>
      <c r="B40" s="743"/>
      <c r="C40" s="743"/>
      <c r="D40" s="743"/>
    </row>
    <row r="41" spans="1:4" ht="15.75">
      <c r="A41" s="743"/>
      <c r="B41" s="743"/>
      <c r="C41" s="743"/>
      <c r="D41" s="743"/>
    </row>
    <row r="42" spans="1:4" ht="15.75">
      <c r="A42" s="743"/>
      <c r="B42" s="743"/>
      <c r="C42" s="743"/>
      <c r="D42" s="743"/>
    </row>
    <row r="43" spans="1:4" ht="15.75">
      <c r="A43" s="743"/>
      <c r="B43" s="743"/>
      <c r="C43" s="743"/>
      <c r="D43" s="743"/>
    </row>
    <row r="44" spans="1:4" ht="15.75">
      <c r="A44" s="743"/>
      <c r="B44" s="743"/>
      <c r="C44" s="743"/>
      <c r="D44" s="743"/>
    </row>
    <row r="45" spans="1:4" ht="15.75">
      <c r="A45" s="743"/>
      <c r="B45" s="743"/>
      <c r="C45" s="743"/>
      <c r="D45" s="743"/>
    </row>
    <row r="46" spans="1:4" ht="15.75">
      <c r="A46" s="743"/>
      <c r="B46" s="743"/>
      <c r="C46" s="743"/>
      <c r="D46" s="743"/>
    </row>
    <row r="47" spans="1:4" ht="15.75">
      <c r="A47" s="743"/>
      <c r="B47" s="743"/>
      <c r="C47" s="743"/>
      <c r="D47" s="743"/>
    </row>
    <row r="48" spans="1:4" ht="15.75">
      <c r="A48" s="743"/>
      <c r="B48" s="743"/>
      <c r="C48" s="743"/>
      <c r="D48" s="743"/>
    </row>
    <row r="49" spans="1:4" ht="15.75">
      <c r="A49" s="743"/>
      <c r="B49" s="743"/>
      <c r="C49" s="743"/>
      <c r="D49" s="743"/>
    </row>
    <row r="50" spans="1:4" ht="15">
      <c r="A50" s="744"/>
      <c r="B50" s="744"/>
      <c r="C50" s="744"/>
      <c r="D50" s="744"/>
    </row>
    <row r="51" spans="1:4" ht="15">
      <c r="A51" s="744"/>
      <c r="B51" s="744"/>
      <c r="C51" s="744"/>
      <c r="D51" s="744"/>
    </row>
    <row r="52" spans="1:4" ht="15">
      <c r="A52" s="744"/>
      <c r="B52" s="744"/>
      <c r="C52" s="744"/>
      <c r="D52" s="744"/>
    </row>
    <row r="53" spans="1:4" ht="15">
      <c r="A53" s="744"/>
      <c r="B53" s="744"/>
      <c r="C53" s="744"/>
      <c r="D53" s="744"/>
    </row>
    <row r="54" spans="1:4" ht="15">
      <c r="A54" s="744"/>
      <c r="B54" s="744"/>
      <c r="C54" s="744"/>
      <c r="D54" s="744"/>
    </row>
    <row r="55" spans="1:4" ht="15">
      <c r="A55" s="744"/>
      <c r="B55" s="744"/>
      <c r="C55" s="744"/>
      <c r="D55" s="744"/>
    </row>
    <row r="56" spans="1:4" ht="15">
      <c r="A56" s="744"/>
      <c r="B56" s="744"/>
      <c r="C56" s="744"/>
      <c r="D56" s="744"/>
    </row>
    <row r="57" spans="1:4" ht="15">
      <c r="A57" s="744"/>
      <c r="B57" s="744"/>
      <c r="C57" s="744"/>
      <c r="D57" s="744"/>
    </row>
    <row r="58" spans="1:4" ht="15">
      <c r="A58" s="744"/>
      <c r="B58" s="744"/>
      <c r="C58" s="744"/>
      <c r="D58" s="744"/>
    </row>
    <row r="59" spans="1:4" ht="15">
      <c r="A59" s="744"/>
      <c r="B59" s="744"/>
      <c r="C59" s="744"/>
      <c r="D59" s="744"/>
    </row>
    <row r="60" spans="1:4" ht="15">
      <c r="A60" s="744"/>
      <c r="B60" s="744"/>
      <c r="C60" s="744"/>
      <c r="D60" s="744"/>
    </row>
    <row r="61" spans="1:4" ht="15">
      <c r="A61" s="744"/>
      <c r="B61" s="744"/>
      <c r="C61" s="744"/>
      <c r="D61" s="744"/>
    </row>
    <row r="62" spans="1:4" ht="12.75">
      <c r="A62" s="260"/>
      <c r="B62" s="260"/>
      <c r="C62" s="260"/>
      <c r="D62" s="260"/>
    </row>
    <row r="63" spans="1:4" ht="12.75">
      <c r="A63" s="260"/>
      <c r="B63" s="260"/>
      <c r="C63" s="260"/>
      <c r="D63" s="260"/>
    </row>
    <row r="64" spans="1:4" ht="12.75">
      <c r="A64" s="260"/>
      <c r="B64" s="260"/>
      <c r="C64" s="260"/>
      <c r="D64" s="260"/>
    </row>
    <row r="65" spans="1:4" ht="12.75">
      <c r="A65" s="260"/>
      <c r="B65" s="260"/>
      <c r="C65" s="260"/>
      <c r="D65" s="260"/>
    </row>
    <row r="66" spans="1:4" ht="12.75">
      <c r="A66" s="260"/>
      <c r="B66" s="260"/>
      <c r="C66" s="260"/>
      <c r="D66" s="260"/>
    </row>
    <row r="67" spans="1:4" ht="12.75">
      <c r="A67" s="260"/>
      <c r="B67" s="260"/>
      <c r="C67" s="260"/>
      <c r="D67" s="260"/>
    </row>
    <row r="68" spans="1:4" ht="12.75">
      <c r="A68" s="260"/>
      <c r="B68" s="260"/>
      <c r="C68" s="260"/>
      <c r="D68" s="260"/>
    </row>
    <row r="69" spans="1:4" ht="12.75">
      <c r="A69" s="260"/>
      <c r="B69" s="260"/>
      <c r="C69" s="260"/>
      <c r="D69" s="260"/>
    </row>
    <row r="70" spans="1:4" ht="12.75">
      <c r="A70" s="260"/>
      <c r="B70" s="260"/>
      <c r="C70" s="260"/>
      <c r="D70" s="260"/>
    </row>
    <row r="71" spans="1:4" ht="12.75">
      <c r="A71" s="260"/>
      <c r="B71" s="260"/>
      <c r="C71" s="260"/>
      <c r="D71" s="260"/>
    </row>
    <row r="72" spans="1:4" ht="12.75">
      <c r="A72" s="260"/>
      <c r="B72" s="260"/>
      <c r="C72" s="260"/>
      <c r="D72" s="260"/>
    </row>
    <row r="73" spans="1:4" ht="12.75">
      <c r="A73" s="260"/>
      <c r="B73" s="260"/>
      <c r="C73" s="260"/>
      <c r="D73" s="260"/>
    </row>
    <row r="74" spans="1:4" ht="12.75">
      <c r="A74" s="260"/>
      <c r="B74" s="260"/>
      <c r="C74" s="260"/>
      <c r="D74" s="260"/>
    </row>
    <row r="75" spans="1:4" ht="12.75">
      <c r="A75" s="260"/>
      <c r="B75" s="260"/>
      <c r="C75" s="260"/>
      <c r="D75" s="260"/>
    </row>
    <row r="76" spans="1:4" ht="12.75">
      <c r="A76" s="260"/>
      <c r="B76" s="260"/>
      <c r="C76" s="260"/>
      <c r="D76" s="260"/>
    </row>
    <row r="77" spans="1:4" ht="12.75">
      <c r="A77" s="260"/>
      <c r="B77" s="260"/>
      <c r="C77" s="260"/>
      <c r="D77" s="260"/>
    </row>
    <row r="78" spans="1:4" ht="12.75">
      <c r="A78" s="260"/>
      <c r="B78" s="260"/>
      <c r="C78" s="260"/>
      <c r="D78" s="260"/>
    </row>
    <row r="79" spans="1:4" ht="12.75">
      <c r="A79" s="260"/>
      <c r="B79" s="260"/>
      <c r="C79" s="260"/>
      <c r="D79" s="260"/>
    </row>
    <row r="80" spans="1:4" ht="12.75">
      <c r="A80" s="260"/>
      <c r="B80" s="260"/>
      <c r="C80" s="260"/>
      <c r="D80" s="260"/>
    </row>
    <row r="81" spans="1:4" ht="12.75">
      <c r="A81" s="260"/>
      <c r="B81" s="260"/>
      <c r="C81" s="260"/>
      <c r="D81" s="260"/>
    </row>
    <row r="82" spans="1:4" ht="12.75">
      <c r="A82" s="260"/>
      <c r="B82" s="260"/>
      <c r="C82" s="260"/>
      <c r="D82" s="260"/>
    </row>
    <row r="83" spans="1:4" ht="12.75">
      <c r="A83" s="260"/>
      <c r="B83" s="260"/>
      <c r="C83" s="260"/>
      <c r="D83" s="260"/>
    </row>
    <row r="84" spans="1:4" ht="12.75">
      <c r="A84" s="260"/>
      <c r="B84" s="260"/>
      <c r="C84" s="260"/>
      <c r="D84" s="260"/>
    </row>
    <row r="85" spans="1:4" ht="12.75">
      <c r="A85" s="260"/>
      <c r="B85" s="260"/>
      <c r="C85" s="260"/>
      <c r="D85" s="260"/>
    </row>
    <row r="86" spans="1:4" ht="12.75">
      <c r="A86" s="260"/>
      <c r="B86" s="260"/>
      <c r="C86" s="260"/>
      <c r="D86" s="260"/>
    </row>
    <row r="87" spans="1:4" ht="12.75">
      <c r="A87" s="260"/>
      <c r="B87" s="260"/>
      <c r="C87" s="260"/>
      <c r="D87" s="260"/>
    </row>
    <row r="88" spans="1:4" ht="12.75">
      <c r="A88" s="260"/>
      <c r="B88" s="260"/>
      <c r="C88" s="260"/>
      <c r="D88" s="260"/>
    </row>
    <row r="89" spans="1:4" ht="12.75">
      <c r="A89" s="260"/>
      <c r="B89" s="260"/>
      <c r="C89" s="260"/>
      <c r="D89" s="260"/>
    </row>
    <row r="90" spans="1:4" ht="12.75">
      <c r="A90" s="260"/>
      <c r="B90" s="260"/>
      <c r="C90" s="260"/>
      <c r="D90" s="260"/>
    </row>
    <row r="91" spans="1:4" ht="12.75">
      <c r="A91" s="260"/>
      <c r="B91" s="260"/>
      <c r="C91" s="260"/>
      <c r="D91" s="260"/>
    </row>
    <row r="92" spans="1:4" ht="12.75">
      <c r="A92" s="260"/>
      <c r="B92" s="260"/>
      <c r="C92" s="260"/>
      <c r="D92" s="260"/>
    </row>
    <row r="93" spans="1:4" ht="12.75">
      <c r="A93" s="260"/>
      <c r="B93" s="260"/>
      <c r="C93" s="260"/>
      <c r="D93" s="260"/>
    </row>
    <row r="94" spans="1:4" ht="12.75">
      <c r="A94" s="260"/>
      <c r="B94" s="260"/>
      <c r="C94" s="260"/>
      <c r="D94" s="260"/>
    </row>
    <row r="95" spans="1:4" ht="12.75">
      <c r="A95" s="260"/>
      <c r="B95" s="260"/>
      <c r="C95" s="260"/>
      <c r="D95" s="260"/>
    </row>
    <row r="96" spans="1:4" ht="12.75">
      <c r="A96" s="260"/>
      <c r="B96" s="260"/>
      <c r="C96" s="260"/>
      <c r="D96" s="260"/>
    </row>
    <row r="97" spans="1:4" ht="12.75">
      <c r="A97" s="260"/>
      <c r="B97" s="260"/>
      <c r="C97" s="260"/>
      <c r="D97" s="260"/>
    </row>
    <row r="98" spans="1:4" ht="12.75">
      <c r="A98" s="260"/>
      <c r="B98" s="260"/>
      <c r="C98" s="260"/>
      <c r="D98" s="260"/>
    </row>
    <row r="99" spans="1:4" ht="12.75">
      <c r="A99" s="260"/>
      <c r="B99" s="260"/>
      <c r="C99" s="260"/>
      <c r="D99" s="260"/>
    </row>
    <row r="100" spans="1:4" ht="12.75">
      <c r="A100" s="260"/>
      <c r="B100" s="260"/>
      <c r="C100" s="260"/>
      <c r="D100" s="260"/>
    </row>
    <row r="101" spans="1:4" ht="12.75">
      <c r="A101" s="260"/>
      <c r="B101" s="260"/>
      <c r="C101" s="260"/>
      <c r="D101" s="260"/>
    </row>
    <row r="102" spans="1:4" ht="12.75">
      <c r="A102" s="260"/>
      <c r="B102" s="260"/>
      <c r="C102" s="260"/>
      <c r="D102" s="260"/>
    </row>
    <row r="103" spans="1:4" ht="12.75">
      <c r="A103" s="260"/>
      <c r="B103" s="260"/>
      <c r="C103" s="260"/>
      <c r="D103" s="260"/>
    </row>
    <row r="104" spans="1:4" ht="12.75">
      <c r="A104" s="260"/>
      <c r="B104" s="260"/>
      <c r="C104" s="260"/>
      <c r="D104" s="260"/>
    </row>
    <row r="105" spans="1:4" ht="12.75">
      <c r="A105" s="260"/>
      <c r="B105" s="260"/>
      <c r="C105" s="260"/>
      <c r="D105" s="260"/>
    </row>
    <row r="106" spans="1:4" ht="12.75">
      <c r="A106" s="260"/>
      <c r="B106" s="260"/>
      <c r="C106" s="260"/>
      <c r="D106" s="260"/>
    </row>
    <row r="107" spans="1:4" ht="12.75">
      <c r="A107" s="260"/>
      <c r="B107" s="260"/>
      <c r="C107" s="260"/>
      <c r="D107" s="260"/>
    </row>
    <row r="108" spans="1:4" ht="12.75">
      <c r="A108" s="260"/>
      <c r="B108" s="260"/>
      <c r="C108" s="260"/>
      <c r="D108" s="260"/>
    </row>
    <row r="109" spans="1:4" ht="12.75">
      <c r="A109" s="260"/>
      <c r="B109" s="260"/>
      <c r="C109" s="260"/>
      <c r="D109" s="260"/>
    </row>
    <row r="110" spans="1:4" ht="12.75">
      <c r="A110" s="260"/>
      <c r="B110" s="260"/>
      <c r="C110" s="260"/>
      <c r="D110" s="260"/>
    </row>
    <row r="111" spans="1:4" ht="12.75">
      <c r="A111" s="260"/>
      <c r="B111" s="260"/>
      <c r="C111" s="260"/>
      <c r="D111" s="260"/>
    </row>
    <row r="112" spans="1:4" ht="12.75">
      <c r="A112" s="260"/>
      <c r="B112" s="260"/>
      <c r="C112" s="260"/>
      <c r="D112" s="260"/>
    </row>
    <row r="113" spans="1:4" ht="12.75">
      <c r="A113" s="260"/>
      <c r="B113" s="260"/>
      <c r="C113" s="260"/>
      <c r="D113" s="260"/>
    </row>
    <row r="114" spans="1:4" ht="12.75">
      <c r="A114" s="260"/>
      <c r="B114" s="260"/>
      <c r="C114" s="260"/>
      <c r="D114" s="260"/>
    </row>
    <row r="115" spans="1:4" ht="12.75">
      <c r="A115" s="260"/>
      <c r="B115" s="260"/>
      <c r="C115" s="260"/>
      <c r="D115" s="260"/>
    </row>
    <row r="116" spans="1:4" ht="12.75">
      <c r="A116" s="260"/>
      <c r="B116" s="260"/>
      <c r="C116" s="260"/>
      <c r="D116" s="260"/>
    </row>
    <row r="117" spans="1:4" ht="12.75">
      <c r="A117" s="260"/>
      <c r="B117" s="260"/>
      <c r="C117" s="260"/>
      <c r="D117" s="260"/>
    </row>
    <row r="118" spans="1:4" ht="12.75">
      <c r="A118" s="260"/>
      <c r="B118" s="260"/>
      <c r="C118" s="260"/>
      <c r="D118" s="260"/>
    </row>
    <row r="119" spans="1:4" ht="12.75">
      <c r="A119" s="260"/>
      <c r="B119" s="260"/>
      <c r="C119" s="260"/>
      <c r="D119" s="260"/>
    </row>
    <row r="120" spans="1:4" ht="12.75">
      <c r="A120" s="260"/>
      <c r="B120" s="260"/>
      <c r="C120" s="260"/>
      <c r="D120" s="260"/>
    </row>
    <row r="121" spans="1:4" ht="12.75">
      <c r="A121" s="260"/>
      <c r="B121" s="260"/>
      <c r="C121" s="260"/>
      <c r="D121" s="260"/>
    </row>
    <row r="122" spans="1:4" ht="12.75">
      <c r="A122" s="260"/>
      <c r="B122" s="260"/>
      <c r="C122" s="260"/>
      <c r="D122" s="260"/>
    </row>
    <row r="123" spans="1:4" ht="12.75">
      <c r="A123" s="260"/>
      <c r="B123" s="260"/>
      <c r="C123" s="260"/>
      <c r="D123" s="260"/>
    </row>
    <row r="124" spans="1:4" ht="12.75">
      <c r="A124" s="260"/>
      <c r="B124" s="260"/>
      <c r="C124" s="260"/>
      <c r="D124" s="260"/>
    </row>
    <row r="125" spans="1:4" ht="12.75">
      <c r="A125" s="260"/>
      <c r="B125" s="260"/>
      <c r="C125" s="260"/>
      <c r="D125" s="260"/>
    </row>
    <row r="126" spans="1:4" ht="12.75">
      <c r="A126" s="260"/>
      <c r="B126" s="260"/>
      <c r="C126" s="260"/>
      <c r="D126" s="260"/>
    </row>
    <row r="127" spans="1:4" ht="12.75">
      <c r="A127" s="260"/>
      <c r="B127" s="260"/>
      <c r="C127" s="260"/>
      <c r="D127" s="260"/>
    </row>
    <row r="128" spans="1:4" ht="12.75">
      <c r="A128" s="260"/>
      <c r="B128" s="260"/>
      <c r="C128" s="260"/>
      <c r="D128" s="260"/>
    </row>
    <row r="129" spans="1:4" ht="12.75">
      <c r="A129" s="260"/>
      <c r="B129" s="260"/>
      <c r="C129" s="260"/>
      <c r="D129" s="260"/>
    </row>
    <row r="130" spans="1:4" ht="12.75">
      <c r="A130" s="260"/>
      <c r="B130" s="260"/>
      <c r="C130" s="260"/>
      <c r="D130" s="260"/>
    </row>
    <row r="131" spans="1:4" ht="12.75">
      <c r="A131" s="260"/>
      <c r="B131" s="260"/>
      <c r="C131" s="260"/>
      <c r="D131" s="260"/>
    </row>
    <row r="132" spans="1:4" ht="12.75">
      <c r="A132" s="260"/>
      <c r="B132" s="260"/>
      <c r="C132" s="260"/>
      <c r="D132" s="260"/>
    </row>
    <row r="133" spans="1:4" ht="12.75">
      <c r="A133" s="260"/>
      <c r="B133" s="260"/>
      <c r="C133" s="260"/>
      <c r="D133" s="260"/>
    </row>
    <row r="134" spans="1:4" ht="12.75">
      <c r="A134" s="260"/>
      <c r="B134" s="260"/>
      <c r="C134" s="260"/>
      <c r="D134" s="260"/>
    </row>
    <row r="135" spans="1:4" ht="12.75">
      <c r="A135" s="260"/>
      <c r="B135" s="260"/>
      <c r="C135" s="260"/>
      <c r="D135" s="260"/>
    </row>
    <row r="136" spans="1:4" ht="12.75">
      <c r="A136" s="260"/>
      <c r="B136" s="260"/>
      <c r="C136" s="260"/>
      <c r="D136" s="260"/>
    </row>
    <row r="137" spans="1:4" ht="12.75">
      <c r="A137" s="260"/>
      <c r="B137" s="260"/>
      <c r="C137" s="260"/>
      <c r="D137" s="260"/>
    </row>
    <row r="138" spans="1:4" ht="12.75">
      <c r="A138" s="260"/>
      <c r="B138" s="260"/>
      <c r="C138" s="260"/>
      <c r="D138" s="260"/>
    </row>
    <row r="139" spans="1:4" ht="12.75">
      <c r="A139" s="260"/>
      <c r="B139" s="260"/>
      <c r="C139" s="260"/>
      <c r="D139" s="260"/>
    </row>
    <row r="140" spans="1:4" ht="12.75">
      <c r="A140" s="260"/>
      <c r="B140" s="260"/>
      <c r="C140" s="260"/>
      <c r="D140" s="260"/>
    </row>
    <row r="141" spans="1:4" ht="12.75">
      <c r="A141" s="260"/>
      <c r="B141" s="260"/>
      <c r="C141" s="260"/>
      <c r="D141" s="260"/>
    </row>
    <row r="142" spans="1:4" ht="12.75">
      <c r="A142" s="260"/>
      <c r="B142" s="260"/>
      <c r="C142" s="260"/>
      <c r="D142" s="260"/>
    </row>
    <row r="143" spans="1:4" ht="12.75">
      <c r="A143" s="260"/>
      <c r="B143" s="260"/>
      <c r="C143" s="260"/>
      <c r="D143" s="260"/>
    </row>
    <row r="144" spans="1:4" ht="12.75">
      <c r="A144" s="260"/>
      <c r="B144" s="260"/>
      <c r="C144" s="260"/>
      <c r="D144" s="260"/>
    </row>
    <row r="145" spans="1:4" ht="12.75">
      <c r="A145" s="260"/>
      <c r="B145" s="260"/>
      <c r="C145" s="260"/>
      <c r="D145" s="260"/>
    </row>
    <row r="146" spans="1:4" ht="12.75">
      <c r="A146" s="260"/>
      <c r="B146" s="260"/>
      <c r="C146" s="260"/>
      <c r="D146" s="260"/>
    </row>
    <row r="147" spans="1:4" ht="12.75">
      <c r="A147" s="260"/>
      <c r="B147" s="260"/>
      <c r="C147" s="260"/>
      <c r="D147" s="260"/>
    </row>
    <row r="148" spans="1:4" ht="12.75">
      <c r="A148" s="260"/>
      <c r="B148" s="260"/>
      <c r="C148" s="260"/>
      <c r="D148" s="260"/>
    </row>
    <row r="149" spans="1:4" ht="12.75">
      <c r="A149" s="260"/>
      <c r="B149" s="260"/>
      <c r="C149" s="260"/>
      <c r="D149" s="260"/>
    </row>
    <row r="150" spans="1:4" ht="12.75">
      <c r="A150" s="260"/>
      <c r="B150" s="260"/>
      <c r="C150" s="260"/>
      <c r="D150" s="260"/>
    </row>
    <row r="151" spans="1:4" ht="12.75">
      <c r="A151" s="260"/>
      <c r="B151" s="260"/>
      <c r="C151" s="260"/>
      <c r="D151" s="260"/>
    </row>
    <row r="152" spans="1:4" ht="12.75">
      <c r="A152" s="260"/>
      <c r="B152" s="260"/>
      <c r="C152" s="260"/>
      <c r="D152" s="260"/>
    </row>
    <row r="153" spans="1:4" ht="12.75">
      <c r="A153" s="260"/>
      <c r="B153" s="260"/>
      <c r="C153" s="260"/>
      <c r="D153" s="260"/>
    </row>
    <row r="154" spans="1:4" ht="12.75">
      <c r="A154" s="260"/>
      <c r="B154" s="260"/>
      <c r="C154" s="260"/>
      <c r="D154" s="260"/>
    </row>
    <row r="155" spans="1:4" ht="12.75">
      <c r="A155" s="260"/>
      <c r="B155" s="260"/>
      <c r="C155" s="260"/>
      <c r="D155" s="260"/>
    </row>
    <row r="156" spans="1:4" ht="12.75">
      <c r="A156" s="260"/>
      <c r="B156" s="260"/>
      <c r="C156" s="260"/>
      <c r="D156" s="260"/>
    </row>
    <row r="157" spans="1:4" ht="12.75">
      <c r="A157" s="260"/>
      <c r="B157" s="260"/>
      <c r="C157" s="260"/>
      <c r="D157" s="260"/>
    </row>
    <row r="158" spans="1:4" ht="12.75">
      <c r="A158" s="260"/>
      <c r="B158" s="260"/>
      <c r="C158" s="260"/>
      <c r="D158" s="260"/>
    </row>
    <row r="159" spans="1:4" ht="12.75">
      <c r="A159" s="260"/>
      <c r="B159" s="260"/>
      <c r="C159" s="260"/>
      <c r="D159" s="260"/>
    </row>
    <row r="160" spans="1:4" ht="12.75">
      <c r="A160" s="260"/>
      <c r="B160" s="260"/>
      <c r="C160" s="260"/>
      <c r="D160" s="260"/>
    </row>
    <row r="161" spans="1:4" ht="12.75">
      <c r="A161" s="260"/>
      <c r="B161" s="260"/>
      <c r="C161" s="260"/>
      <c r="D161" s="260"/>
    </row>
    <row r="162" spans="1:4" ht="12.75">
      <c r="A162" s="260"/>
      <c r="B162" s="260"/>
      <c r="C162" s="260"/>
      <c r="D162" s="260"/>
    </row>
    <row r="163" spans="1:4" ht="12.75">
      <c r="A163" s="260"/>
      <c r="B163" s="260"/>
      <c r="C163" s="260"/>
      <c r="D163" s="260"/>
    </row>
    <row r="164" spans="1:4" ht="12.75">
      <c r="A164" s="260"/>
      <c r="B164" s="260"/>
      <c r="C164" s="260"/>
      <c r="D164" s="260"/>
    </row>
    <row r="165" spans="1:4" ht="12.75">
      <c r="A165" s="260"/>
      <c r="B165" s="260"/>
      <c r="C165" s="260"/>
      <c r="D165" s="260"/>
    </row>
    <row r="166" spans="1:4" ht="12.75">
      <c r="A166" s="260"/>
      <c r="B166" s="260"/>
      <c r="C166" s="260"/>
      <c r="D166" s="260"/>
    </row>
    <row r="167" spans="1:4" ht="12.75">
      <c r="A167" s="260"/>
      <c r="B167" s="260"/>
      <c r="C167" s="260"/>
      <c r="D167" s="260"/>
    </row>
    <row r="168" spans="1:4" ht="12.75">
      <c r="A168" s="260"/>
      <c r="B168" s="260"/>
      <c r="C168" s="260"/>
      <c r="D168" s="260"/>
    </row>
    <row r="169" spans="1:4" ht="12.75">
      <c r="A169" s="260"/>
      <c r="B169" s="260"/>
      <c r="C169" s="260"/>
      <c r="D169" s="260"/>
    </row>
    <row r="170" spans="1:4" ht="12.75">
      <c r="A170" s="260"/>
      <c r="B170" s="260"/>
      <c r="C170" s="260"/>
      <c r="D170" s="260"/>
    </row>
    <row r="171" spans="1:4" ht="12.75">
      <c r="A171" s="260"/>
      <c r="B171" s="260"/>
      <c r="C171" s="260"/>
      <c r="D171" s="260"/>
    </row>
    <row r="172" spans="1:4" ht="12.75">
      <c r="A172" s="260"/>
      <c r="B172" s="260"/>
      <c r="C172" s="260"/>
      <c r="D172" s="260"/>
    </row>
    <row r="173" spans="1:4" ht="12.75">
      <c r="A173" s="260"/>
      <c r="B173" s="260"/>
      <c r="C173" s="260"/>
      <c r="D173" s="260"/>
    </row>
    <row r="174" spans="1:4" ht="12.75">
      <c r="A174" s="260"/>
      <c r="B174" s="260"/>
      <c r="C174" s="260"/>
      <c r="D174" s="260"/>
    </row>
    <row r="175" spans="1:4" ht="12.75">
      <c r="A175" s="260"/>
      <c r="B175" s="260"/>
      <c r="C175" s="260"/>
      <c r="D175" s="260"/>
    </row>
    <row r="176" spans="1:4" ht="12.75">
      <c r="A176" s="260"/>
      <c r="B176" s="260"/>
      <c r="C176" s="260"/>
      <c r="D176" s="260"/>
    </row>
    <row r="177" spans="1:4" ht="12.75">
      <c r="A177" s="260"/>
      <c r="B177" s="260"/>
      <c r="C177" s="260"/>
      <c r="D177" s="260"/>
    </row>
    <row r="178" spans="1:4" ht="12.75">
      <c r="A178" s="260"/>
      <c r="B178" s="260"/>
      <c r="C178" s="260"/>
      <c r="D178" s="260"/>
    </row>
    <row r="179" spans="1:4" ht="12.75">
      <c r="A179" s="260"/>
      <c r="B179" s="260"/>
      <c r="C179" s="260"/>
      <c r="D179" s="260"/>
    </row>
    <row r="180" spans="1:4" ht="12.75">
      <c r="A180" s="260"/>
      <c r="B180" s="260"/>
      <c r="C180" s="260"/>
      <c r="D180" s="260"/>
    </row>
    <row r="181" spans="1:4" ht="12.75">
      <c r="A181" s="260"/>
      <c r="B181" s="260"/>
      <c r="C181" s="260"/>
      <c r="D181" s="260"/>
    </row>
    <row r="182" spans="1:4" ht="12.75">
      <c r="A182" s="260"/>
      <c r="B182" s="260"/>
      <c r="C182" s="260"/>
      <c r="D182" s="260"/>
    </row>
    <row r="183" spans="1:4" ht="12.75">
      <c r="A183" s="260"/>
      <c r="B183" s="260"/>
      <c r="C183" s="260"/>
      <c r="D183" s="260"/>
    </row>
    <row r="184" spans="1:4" ht="12.75">
      <c r="A184" s="260"/>
      <c r="B184" s="260"/>
      <c r="C184" s="260"/>
      <c r="D184" s="260"/>
    </row>
    <row r="185" spans="1:4" ht="12.75">
      <c r="A185" s="260"/>
      <c r="B185" s="260"/>
      <c r="C185" s="260"/>
      <c r="D185" s="260"/>
    </row>
    <row r="186" spans="1:4" ht="12.75">
      <c r="A186" s="260"/>
      <c r="B186" s="260"/>
      <c r="C186" s="260"/>
      <c r="D186" s="260"/>
    </row>
    <row r="187" spans="1:4" ht="12.75">
      <c r="A187" s="260"/>
      <c r="B187" s="260"/>
      <c r="C187" s="260"/>
      <c r="D187" s="260"/>
    </row>
    <row r="188" spans="1:4" ht="12.75">
      <c r="A188" s="260"/>
      <c r="B188" s="260"/>
      <c r="C188" s="260"/>
      <c r="D188" s="260"/>
    </row>
    <row r="189" spans="1:4" ht="12.75">
      <c r="A189" s="260"/>
      <c r="B189" s="260"/>
      <c r="C189" s="260"/>
      <c r="D189" s="260"/>
    </row>
    <row r="190" spans="1:4" ht="12.75">
      <c r="A190" s="260"/>
      <c r="B190" s="260"/>
      <c r="C190" s="260"/>
      <c r="D190" s="260"/>
    </row>
    <row r="191" spans="1:4" ht="12.75">
      <c r="A191" s="260"/>
      <c r="B191" s="260"/>
      <c r="C191" s="260"/>
      <c r="D191" s="260"/>
    </row>
    <row r="192" spans="1:4" ht="12.75">
      <c r="A192" s="260"/>
      <c r="B192" s="260"/>
      <c r="C192" s="260"/>
      <c r="D192" s="260"/>
    </row>
    <row r="193" spans="1:4" ht="12.75">
      <c r="A193" s="260"/>
      <c r="B193" s="260"/>
      <c r="C193" s="260"/>
      <c r="D193" s="260"/>
    </row>
    <row r="194" spans="1:4" ht="12.75">
      <c r="A194" s="260"/>
      <c r="B194" s="260"/>
      <c r="C194" s="260"/>
      <c r="D194" s="260"/>
    </row>
    <row r="195" spans="1:4" ht="12.75">
      <c r="A195" s="260"/>
      <c r="B195" s="260"/>
      <c r="C195" s="260"/>
      <c r="D195" s="260"/>
    </row>
    <row r="196" spans="1:4" ht="12.75">
      <c r="A196" s="260"/>
      <c r="B196" s="260"/>
      <c r="C196" s="260"/>
      <c r="D196" s="260"/>
    </row>
    <row r="197" spans="1:4" ht="12.75">
      <c r="A197" s="260"/>
      <c r="B197" s="260"/>
      <c r="C197" s="260"/>
      <c r="D197" s="260"/>
    </row>
    <row r="198" spans="1:4" ht="12.75">
      <c r="A198" s="260"/>
      <c r="B198" s="260"/>
      <c r="C198" s="260"/>
      <c r="D198" s="260"/>
    </row>
    <row r="199" spans="1:4" ht="12.75">
      <c r="A199" s="260"/>
      <c r="B199" s="260"/>
      <c r="C199" s="260"/>
      <c r="D199" s="260"/>
    </row>
    <row r="200" spans="1:4" ht="12.75">
      <c r="A200" s="260"/>
      <c r="B200" s="260"/>
      <c r="C200" s="260"/>
      <c r="D200" s="260"/>
    </row>
    <row r="201" spans="1:4" ht="12.75">
      <c r="A201" s="260"/>
      <c r="B201" s="260"/>
      <c r="C201" s="260"/>
      <c r="D201" s="260"/>
    </row>
    <row r="202" spans="1:4" ht="12.75">
      <c r="A202" s="260"/>
      <c r="B202" s="260"/>
      <c r="C202" s="260"/>
      <c r="D202" s="260"/>
    </row>
    <row r="203" spans="1:4" ht="12.75">
      <c r="A203" s="260"/>
      <c r="B203" s="260"/>
      <c r="C203" s="260"/>
      <c r="D203" s="260"/>
    </row>
    <row r="204" spans="1:4" ht="12.75">
      <c r="A204" s="260"/>
      <c r="B204" s="260"/>
      <c r="C204" s="260"/>
      <c r="D204" s="260"/>
    </row>
    <row r="205" spans="1:4" ht="12.75">
      <c r="A205" s="260"/>
      <c r="B205" s="260"/>
      <c r="C205" s="260"/>
      <c r="D205" s="260"/>
    </row>
    <row r="206" spans="1:4" ht="12.75">
      <c r="A206" s="260"/>
      <c r="B206" s="260"/>
      <c r="C206" s="260"/>
      <c r="D206" s="260"/>
    </row>
    <row r="207" spans="1:4" ht="12.75">
      <c r="A207" s="260"/>
      <c r="B207" s="260"/>
      <c r="C207" s="260"/>
      <c r="D207" s="260"/>
    </row>
    <row r="208" spans="1:4" ht="12.75">
      <c r="A208" s="260"/>
      <c r="B208" s="260"/>
      <c r="C208" s="260"/>
      <c r="D208" s="260"/>
    </row>
    <row r="209" spans="1:4" ht="12.75">
      <c r="A209" s="260"/>
      <c r="B209" s="260"/>
      <c r="C209" s="260"/>
      <c r="D209" s="260"/>
    </row>
    <row r="210" spans="1:4" ht="12.75">
      <c r="A210" s="260"/>
      <c r="B210" s="260"/>
      <c r="C210" s="260"/>
      <c r="D210" s="260"/>
    </row>
    <row r="211" spans="1:4" ht="12.75">
      <c r="A211" s="260"/>
      <c r="B211" s="260"/>
      <c r="C211" s="260"/>
      <c r="D211" s="260"/>
    </row>
    <row r="212" spans="1:4" ht="12.75">
      <c r="A212" s="260"/>
      <c r="B212" s="260"/>
      <c r="C212" s="260"/>
      <c r="D212" s="260"/>
    </row>
    <row r="213" spans="1:4" ht="12.75">
      <c r="A213" s="260"/>
      <c r="B213" s="260"/>
      <c r="C213" s="260"/>
      <c r="D213" s="260"/>
    </row>
    <row r="214" spans="1:4" ht="12.75">
      <c r="A214" s="260"/>
      <c r="B214" s="260"/>
      <c r="C214" s="260"/>
      <c r="D214" s="260"/>
    </row>
    <row r="215" spans="1:4" ht="12.75">
      <c r="A215" s="260"/>
      <c r="B215" s="260"/>
      <c r="C215" s="260"/>
      <c r="D215" s="260"/>
    </row>
    <row r="216" spans="1:4" ht="12.75">
      <c r="A216" s="260"/>
      <c r="B216" s="260"/>
      <c r="C216" s="260"/>
      <c r="D216" s="260"/>
    </row>
    <row r="217" spans="1:4" ht="12.75">
      <c r="A217" s="260"/>
      <c r="B217" s="260"/>
      <c r="C217" s="260"/>
      <c r="D217" s="260"/>
    </row>
    <row r="218" spans="1:4" ht="12.75">
      <c r="A218" s="260"/>
      <c r="B218" s="260"/>
      <c r="C218" s="260"/>
      <c r="D218" s="260"/>
    </row>
    <row r="219" spans="1:4" ht="12.75">
      <c r="A219" s="260"/>
      <c r="B219" s="260"/>
      <c r="C219" s="260"/>
      <c r="D219" s="260"/>
    </row>
    <row r="220" spans="1:4" ht="12.75">
      <c r="A220" s="260"/>
      <c r="B220" s="260"/>
      <c r="C220" s="260"/>
      <c r="D220" s="260"/>
    </row>
    <row r="221" spans="1:4" ht="12.75">
      <c r="A221" s="260"/>
      <c r="B221" s="260"/>
      <c r="C221" s="260"/>
      <c r="D221" s="260"/>
    </row>
    <row r="222" spans="1:4" ht="12.75">
      <c r="A222" s="260"/>
      <c r="B222" s="260"/>
      <c r="C222" s="260"/>
      <c r="D222" s="260"/>
    </row>
    <row r="223" spans="1:4" ht="12.75">
      <c r="A223" s="260"/>
      <c r="B223" s="260"/>
      <c r="C223" s="260"/>
      <c r="D223" s="260"/>
    </row>
    <row r="224" spans="1:4" ht="12.75">
      <c r="A224" s="260"/>
      <c r="B224" s="260"/>
      <c r="C224" s="260"/>
      <c r="D224" s="260"/>
    </row>
    <row r="225" spans="1:4" ht="12.75">
      <c r="A225" s="260"/>
      <c r="B225" s="260"/>
      <c r="C225" s="260"/>
      <c r="D225" s="260"/>
    </row>
    <row r="226" spans="1:4" ht="12.75">
      <c r="A226" s="260"/>
      <c r="B226" s="260"/>
      <c r="C226" s="260"/>
      <c r="D226" s="260"/>
    </row>
    <row r="227" spans="1:4" ht="12.75">
      <c r="A227" s="260"/>
      <c r="B227" s="260"/>
      <c r="C227" s="260"/>
      <c r="D227" s="260"/>
    </row>
    <row r="228" spans="1:4" ht="12.75">
      <c r="A228" s="260"/>
      <c r="B228" s="260"/>
      <c r="C228" s="260"/>
      <c r="D228" s="260"/>
    </row>
    <row r="229" spans="1:4" ht="12.75">
      <c r="A229" s="260"/>
      <c r="B229" s="260"/>
      <c r="C229" s="260"/>
      <c r="D229" s="260"/>
    </row>
    <row r="230" spans="1:4" ht="12.75">
      <c r="A230" s="260"/>
      <c r="B230" s="260"/>
      <c r="C230" s="260"/>
      <c r="D230" s="260"/>
    </row>
    <row r="231" spans="1:4" ht="12.75">
      <c r="A231" s="260"/>
      <c r="B231" s="260"/>
      <c r="C231" s="260"/>
      <c r="D231" s="260"/>
    </row>
    <row r="232" spans="1:4" ht="12.75">
      <c r="A232" s="260"/>
      <c r="B232" s="260"/>
      <c r="C232" s="260"/>
      <c r="D232" s="260"/>
    </row>
    <row r="233" spans="1:4" ht="12.75">
      <c r="A233" s="260"/>
      <c r="B233" s="260"/>
      <c r="C233" s="260"/>
      <c r="D233" s="260"/>
    </row>
    <row r="234" spans="1:4" ht="12.75">
      <c r="A234" s="260"/>
      <c r="B234" s="260"/>
      <c r="C234" s="260"/>
      <c r="D234" s="260"/>
    </row>
    <row r="235" spans="1:4" ht="12.75">
      <c r="A235" s="260"/>
      <c r="B235" s="260"/>
      <c r="C235" s="260"/>
      <c r="D235" s="260"/>
    </row>
    <row r="236" spans="1:4" ht="12.75">
      <c r="A236" s="260"/>
      <c r="B236" s="260"/>
      <c r="C236" s="260"/>
      <c r="D236" s="260"/>
    </row>
    <row r="237" spans="1:4" ht="12.75">
      <c r="A237" s="260"/>
      <c r="B237" s="260"/>
      <c r="C237" s="260"/>
      <c r="D237" s="260"/>
    </row>
    <row r="238" spans="1:4" ht="12.75">
      <c r="A238" s="260"/>
      <c r="B238" s="260"/>
      <c r="C238" s="260"/>
      <c r="D238" s="260"/>
    </row>
    <row r="239" spans="1:4" ht="12.75">
      <c r="A239" s="260"/>
      <c r="B239" s="260"/>
      <c r="C239" s="260"/>
      <c r="D239" s="260"/>
    </row>
    <row r="240" spans="1:4" ht="12.75">
      <c r="A240" s="260"/>
      <c r="B240" s="260"/>
      <c r="C240" s="260"/>
      <c r="D240" s="260"/>
    </row>
    <row r="241" spans="1:4" ht="12.75">
      <c r="A241" s="260"/>
      <c r="B241" s="260"/>
      <c r="C241" s="260"/>
      <c r="D241" s="260"/>
    </row>
    <row r="242" spans="1:4" ht="12.75">
      <c r="A242" s="260"/>
      <c r="B242" s="260"/>
      <c r="C242" s="260"/>
      <c r="D242" s="260"/>
    </row>
    <row r="243" spans="1:4" ht="12.75">
      <c r="A243" s="260"/>
      <c r="B243" s="260"/>
      <c r="C243" s="260"/>
      <c r="D243" s="260"/>
    </row>
    <row r="244" spans="1:4" ht="12.75">
      <c r="A244" s="260"/>
      <c r="B244" s="260"/>
      <c r="C244" s="260"/>
      <c r="D244" s="260"/>
    </row>
    <row r="245" spans="1:4" ht="12.75">
      <c r="A245" s="260"/>
      <c r="B245" s="260"/>
      <c r="C245" s="260"/>
      <c r="D245" s="260"/>
    </row>
    <row r="246" spans="1:4" ht="12.75">
      <c r="A246" s="260"/>
      <c r="B246" s="260"/>
      <c r="C246" s="260"/>
      <c r="D246" s="260"/>
    </row>
    <row r="247" spans="1:4" ht="12.75">
      <c r="A247" s="260"/>
      <c r="B247" s="260"/>
      <c r="C247" s="260"/>
      <c r="D247" s="260"/>
    </row>
    <row r="248" spans="1:4" ht="12.75">
      <c r="A248" s="260"/>
      <c r="B248" s="260"/>
      <c r="C248" s="260"/>
      <c r="D248" s="260"/>
    </row>
    <row r="249" spans="1:4" ht="12.75">
      <c r="A249" s="260"/>
      <c r="B249" s="260"/>
      <c r="C249" s="260"/>
      <c r="D249" s="260"/>
    </row>
    <row r="250" spans="1:4" ht="12.75">
      <c r="A250" s="260"/>
      <c r="B250" s="260"/>
      <c r="C250" s="260"/>
      <c r="D250" s="260"/>
    </row>
    <row r="251" spans="1:4" ht="12.75">
      <c r="A251" s="260"/>
      <c r="B251" s="260"/>
      <c r="C251" s="260"/>
      <c r="D251" s="260"/>
    </row>
    <row r="252" spans="1:4" ht="12.75">
      <c r="A252" s="260"/>
      <c r="B252" s="260"/>
      <c r="C252" s="260"/>
      <c r="D252" s="260"/>
    </row>
    <row r="253" spans="1:4" ht="12.75">
      <c r="A253" s="260"/>
      <c r="B253" s="260"/>
      <c r="C253" s="260"/>
      <c r="D253" s="260"/>
    </row>
    <row r="254" spans="1:4" ht="12.75">
      <c r="A254" s="260"/>
      <c r="B254" s="260"/>
      <c r="C254" s="260"/>
      <c r="D254" s="260"/>
    </row>
    <row r="255" spans="1:4" ht="12.75">
      <c r="A255" s="260"/>
      <c r="B255" s="260"/>
      <c r="C255" s="260"/>
      <c r="D255" s="260"/>
    </row>
    <row r="256" spans="1:4" ht="12.75">
      <c r="A256" s="260"/>
      <c r="B256" s="260"/>
      <c r="C256" s="260"/>
      <c r="D256" s="260"/>
    </row>
    <row r="257" spans="1:4" ht="12.75">
      <c r="A257" s="260"/>
      <c r="B257" s="260"/>
      <c r="C257" s="260"/>
      <c r="D257" s="260"/>
    </row>
    <row r="258" spans="1:4" ht="12.75">
      <c r="A258" s="260"/>
      <c r="B258" s="260"/>
      <c r="C258" s="260"/>
      <c r="D258" s="260"/>
    </row>
    <row r="259" spans="1:4" ht="12.75">
      <c r="A259" s="260"/>
      <c r="B259" s="260"/>
      <c r="C259" s="260"/>
      <c r="D259" s="260"/>
    </row>
    <row r="260" spans="1:4" ht="12.75">
      <c r="A260" s="260"/>
      <c r="B260" s="260"/>
      <c r="C260" s="260"/>
      <c r="D260" s="260"/>
    </row>
    <row r="261" spans="1:4" ht="12.75">
      <c r="A261" s="260"/>
      <c r="B261" s="260"/>
      <c r="C261" s="260"/>
      <c r="D261" s="260"/>
    </row>
    <row r="262" spans="1:4" ht="12.75">
      <c r="A262" s="260"/>
      <c r="B262" s="260"/>
      <c r="C262" s="260"/>
      <c r="D262" s="260"/>
    </row>
    <row r="263" spans="1:4" ht="12.75">
      <c r="A263" s="260"/>
      <c r="B263" s="260"/>
      <c r="C263" s="260"/>
      <c r="D263" s="260"/>
    </row>
    <row r="264" spans="1:4" ht="12.75">
      <c r="A264" s="260"/>
      <c r="B264" s="260"/>
      <c r="C264" s="260"/>
      <c r="D264" s="260"/>
    </row>
    <row r="265" spans="1:4" ht="12.75">
      <c r="A265" s="260"/>
      <c r="B265" s="260"/>
      <c r="C265" s="260"/>
      <c r="D265" s="260"/>
    </row>
    <row r="266" spans="1:4" ht="12.75">
      <c r="A266" s="260"/>
      <c r="B266" s="260"/>
      <c r="C266" s="260"/>
      <c r="D266" s="260"/>
    </row>
    <row r="267" spans="1:4" ht="12.75">
      <c r="A267" s="260"/>
      <c r="B267" s="260"/>
      <c r="C267" s="260"/>
      <c r="D267" s="260"/>
    </row>
    <row r="268" spans="1:4" ht="12.75">
      <c r="A268" s="260"/>
      <c r="B268" s="260"/>
      <c r="C268" s="260"/>
      <c r="D268" s="260"/>
    </row>
    <row r="269" spans="1:4" ht="12.75">
      <c r="A269" s="260"/>
      <c r="B269" s="260"/>
      <c r="C269" s="260"/>
      <c r="D269" s="260"/>
    </row>
    <row r="270" spans="1:4" ht="12.75">
      <c r="A270" s="260"/>
      <c r="B270" s="260"/>
      <c r="C270" s="260"/>
      <c r="D270" s="260"/>
    </row>
    <row r="271" spans="1:4" ht="12.75">
      <c r="A271" s="260"/>
      <c r="B271" s="260"/>
      <c r="C271" s="260"/>
      <c r="D271" s="260"/>
    </row>
    <row r="272" spans="1:4" ht="12.75">
      <c r="A272" s="260"/>
      <c r="B272" s="260"/>
      <c r="C272" s="260"/>
      <c r="D272" s="260"/>
    </row>
    <row r="273" spans="1:4" ht="12.75">
      <c r="A273" s="260"/>
      <c r="B273" s="260"/>
      <c r="C273" s="260"/>
      <c r="D273" s="260"/>
    </row>
    <row r="274" spans="1:4" ht="12.75">
      <c r="A274" s="260"/>
      <c r="B274" s="260"/>
      <c r="C274" s="260"/>
      <c r="D274" s="260"/>
    </row>
    <row r="275" spans="1:4" ht="12.75">
      <c r="A275" s="260"/>
      <c r="B275" s="260"/>
      <c r="C275" s="260"/>
      <c r="D275" s="260"/>
    </row>
    <row r="276" spans="1:4" ht="12.75">
      <c r="A276" s="260"/>
      <c r="B276" s="260"/>
      <c r="C276" s="260"/>
      <c r="D276" s="260"/>
    </row>
    <row r="277" spans="1:4" ht="12.75">
      <c r="A277" s="260"/>
      <c r="B277" s="260"/>
      <c r="C277" s="260"/>
      <c r="D277" s="260"/>
    </row>
    <row r="278" spans="1:4" ht="12.75">
      <c r="A278" s="260"/>
      <c r="B278" s="260"/>
      <c r="C278" s="260"/>
      <c r="D278" s="260"/>
    </row>
    <row r="279" spans="1:4" ht="12.75">
      <c r="A279" s="260"/>
      <c r="B279" s="260"/>
      <c r="C279" s="260"/>
      <c r="D279" s="260"/>
    </row>
    <row r="280" spans="1:4" ht="12.75">
      <c r="A280" s="260"/>
      <c r="B280" s="260"/>
      <c r="C280" s="260"/>
      <c r="D280" s="260"/>
    </row>
    <row r="281" spans="1:4" ht="12.75">
      <c r="A281" s="260"/>
      <c r="B281" s="260"/>
      <c r="C281" s="260"/>
      <c r="D281" s="260"/>
    </row>
    <row r="282" spans="1:4" ht="12.75">
      <c r="A282" s="260"/>
      <c r="B282" s="260"/>
      <c r="C282" s="260"/>
      <c r="D282" s="260"/>
    </row>
    <row r="283" spans="1:4" ht="12.75">
      <c r="A283" s="260"/>
      <c r="B283" s="260"/>
      <c r="C283" s="260"/>
      <c r="D283" s="260"/>
    </row>
    <row r="284" spans="1:4" ht="12.75">
      <c r="A284" s="260"/>
      <c r="B284" s="260"/>
      <c r="C284" s="260"/>
      <c r="D284" s="260"/>
    </row>
    <row r="285" spans="1:4" ht="12.75">
      <c r="A285" s="260"/>
      <c r="B285" s="260"/>
      <c r="C285" s="260"/>
      <c r="D285" s="260"/>
    </row>
    <row r="286" spans="1:4" ht="12.75">
      <c r="A286" s="260"/>
      <c r="B286" s="260"/>
      <c r="C286" s="260"/>
      <c r="D286" s="260"/>
    </row>
    <row r="287" spans="1:4" ht="12.75">
      <c r="A287" s="260"/>
      <c r="B287" s="260"/>
      <c r="C287" s="260"/>
      <c r="D287" s="260"/>
    </row>
    <row r="288" spans="1:4" ht="12.75">
      <c r="A288" s="260"/>
      <c r="B288" s="260"/>
      <c r="C288" s="260"/>
      <c r="D288" s="260"/>
    </row>
    <row r="289" spans="1:4" ht="12.75">
      <c r="A289" s="260"/>
      <c r="B289" s="260"/>
      <c r="C289" s="260"/>
      <c r="D289" s="260"/>
    </row>
    <row r="290" spans="1:4" ht="12.75">
      <c r="A290" s="260"/>
      <c r="B290" s="260"/>
      <c r="C290" s="260"/>
      <c r="D290" s="260"/>
    </row>
    <row r="291" spans="1:4" ht="12.75">
      <c r="A291" s="260"/>
      <c r="B291" s="260"/>
      <c r="C291" s="260"/>
      <c r="D291" s="260"/>
    </row>
    <row r="292" spans="1:4" ht="12.75">
      <c r="A292" s="260"/>
      <c r="B292" s="260"/>
      <c r="C292" s="260"/>
      <c r="D292" s="260"/>
    </row>
    <row r="293" spans="1:4" ht="12.75">
      <c r="A293" s="260"/>
      <c r="B293" s="260"/>
      <c r="C293" s="260"/>
      <c r="D293" s="260"/>
    </row>
    <row r="294" spans="1:4" ht="12.75">
      <c r="A294" s="260"/>
      <c r="B294" s="260"/>
      <c r="C294" s="260"/>
      <c r="D294" s="260"/>
    </row>
    <row r="295" spans="1:4" ht="12.75">
      <c r="A295" s="260"/>
      <c r="B295" s="260"/>
      <c r="C295" s="260"/>
      <c r="D295" s="260"/>
    </row>
    <row r="296" spans="1:4" ht="12.75">
      <c r="A296" s="260"/>
      <c r="B296" s="260"/>
      <c r="C296" s="260"/>
      <c r="D296" s="260"/>
    </row>
    <row r="297" spans="1:4" ht="12.75">
      <c r="A297" s="260"/>
      <c r="B297" s="260"/>
      <c r="C297" s="260"/>
      <c r="D297" s="260"/>
    </row>
    <row r="298" spans="1:4" ht="12.75">
      <c r="A298" s="260"/>
      <c r="B298" s="260"/>
      <c r="C298" s="260"/>
      <c r="D298" s="260"/>
    </row>
    <row r="299" spans="1:4" ht="12.75">
      <c r="A299" s="260"/>
      <c r="B299" s="260"/>
      <c r="C299" s="260"/>
      <c r="D299" s="260"/>
    </row>
    <row r="300" spans="1:4" ht="12.75">
      <c r="A300" s="260"/>
      <c r="B300" s="260"/>
      <c r="C300" s="260"/>
      <c r="D300" s="260"/>
    </row>
    <row r="301" spans="1:4" ht="12.75">
      <c r="A301" s="260"/>
      <c r="B301" s="260"/>
      <c r="C301" s="260"/>
      <c r="D301" s="260"/>
    </row>
    <row r="302" spans="1:4" ht="12.75">
      <c r="A302" s="260"/>
      <c r="B302" s="260"/>
      <c r="C302" s="260"/>
      <c r="D302" s="260"/>
    </row>
    <row r="303" spans="1:4" ht="12.75">
      <c r="A303" s="260"/>
      <c r="B303" s="260"/>
      <c r="C303" s="260"/>
      <c r="D303" s="260"/>
    </row>
    <row r="304" spans="1:4" ht="12.75">
      <c r="A304" s="260"/>
      <c r="B304" s="260"/>
      <c r="C304" s="260"/>
      <c r="D304" s="260"/>
    </row>
    <row r="305" spans="1:4" ht="12.75">
      <c r="A305" s="260"/>
      <c r="B305" s="260"/>
      <c r="C305" s="260"/>
      <c r="D305" s="260"/>
    </row>
    <row r="306" spans="1:4" ht="12.75">
      <c r="A306" s="260"/>
      <c r="B306" s="260"/>
      <c r="C306" s="260"/>
      <c r="D306" s="260"/>
    </row>
    <row r="307" spans="1:4" ht="12.75">
      <c r="A307" s="260"/>
      <c r="B307" s="260"/>
      <c r="C307" s="260"/>
      <c r="D307" s="260"/>
    </row>
    <row r="308" spans="1:4" ht="12.75">
      <c r="A308" s="260"/>
      <c r="B308" s="260"/>
      <c r="C308" s="260"/>
      <c r="D308" s="260"/>
    </row>
    <row r="309" spans="1:4" ht="12.75">
      <c r="A309" s="260"/>
      <c r="B309" s="260"/>
      <c r="C309" s="260"/>
      <c r="D309" s="260"/>
    </row>
    <row r="310" spans="1:4" ht="12.75">
      <c r="A310" s="260"/>
      <c r="B310" s="260"/>
      <c r="C310" s="260"/>
      <c r="D310" s="260"/>
    </row>
    <row r="311" spans="1:4" ht="12.75">
      <c r="A311" s="260"/>
      <c r="B311" s="260"/>
      <c r="C311" s="260"/>
      <c r="D311" s="260"/>
    </row>
    <row r="312" spans="1:4" ht="12.75">
      <c r="A312" s="260"/>
      <c r="B312" s="260"/>
      <c r="C312" s="260"/>
      <c r="D312" s="260"/>
    </row>
    <row r="313" spans="1:4" ht="12.75">
      <c r="A313" s="260"/>
      <c r="B313" s="260"/>
      <c r="C313" s="260"/>
      <c r="D313" s="260"/>
    </row>
    <row r="314" spans="1:4" ht="12.75">
      <c r="A314" s="260"/>
      <c r="B314" s="260"/>
      <c r="C314" s="260"/>
      <c r="D314" s="260"/>
    </row>
    <row r="315" spans="1:4" ht="12.75">
      <c r="A315" s="260"/>
      <c r="B315" s="260"/>
      <c r="C315" s="260"/>
      <c r="D315" s="260"/>
    </row>
    <row r="316" spans="1:4" ht="12.75">
      <c r="A316" s="260"/>
      <c r="B316" s="260"/>
      <c r="C316" s="260"/>
      <c r="D316" s="260"/>
    </row>
    <row r="317" spans="1:4" ht="12.75">
      <c r="A317" s="260"/>
      <c r="B317" s="260"/>
      <c r="C317" s="260"/>
      <c r="D317" s="260"/>
    </row>
    <row r="318" spans="1:4" ht="12.75">
      <c r="A318" s="260"/>
      <c r="B318" s="260"/>
      <c r="C318" s="260"/>
      <c r="D318" s="260"/>
    </row>
    <row r="319" spans="1:4" ht="12.75">
      <c r="A319" s="260"/>
      <c r="B319" s="260"/>
      <c r="C319" s="260"/>
      <c r="D319" s="260"/>
    </row>
    <row r="320" spans="1:4" ht="12.75">
      <c r="A320" s="260"/>
      <c r="B320" s="260"/>
      <c r="C320" s="260"/>
      <c r="D320" s="260"/>
    </row>
    <row r="321" spans="1:4" ht="12.75">
      <c r="A321" s="260"/>
      <c r="B321" s="260"/>
      <c r="C321" s="260"/>
      <c r="D321" s="260"/>
    </row>
    <row r="322" spans="1:4" ht="12.75">
      <c r="A322" s="260"/>
      <c r="B322" s="260"/>
      <c r="C322" s="260"/>
      <c r="D322" s="260"/>
    </row>
    <row r="323" spans="1:4" ht="12.75">
      <c r="A323" s="260"/>
      <c r="B323" s="260"/>
      <c r="C323" s="260"/>
      <c r="D323" s="260"/>
    </row>
    <row r="324" spans="1:4" ht="12.75">
      <c r="A324" s="260"/>
      <c r="B324" s="260"/>
      <c r="C324" s="260"/>
      <c r="D324" s="260"/>
    </row>
    <row r="325" spans="1:4" ht="12.75">
      <c r="A325" s="260"/>
      <c r="B325" s="260"/>
      <c r="C325" s="260"/>
      <c r="D325" s="260"/>
    </row>
    <row r="326" spans="1:4" ht="12.75">
      <c r="A326" s="260"/>
      <c r="B326" s="260"/>
      <c r="C326" s="260"/>
      <c r="D326" s="260"/>
    </row>
    <row r="327" spans="1:4" ht="12.75">
      <c r="A327" s="260"/>
      <c r="B327" s="260"/>
      <c r="C327" s="260"/>
      <c r="D327" s="260"/>
    </row>
    <row r="328" spans="1:4" ht="12.75">
      <c r="A328" s="260"/>
      <c r="B328" s="260"/>
      <c r="C328" s="260"/>
      <c r="D328" s="260"/>
    </row>
    <row r="329" spans="1:4" ht="12.75">
      <c r="A329" s="260"/>
      <c r="B329" s="260"/>
      <c r="C329" s="260"/>
      <c r="D329" s="260"/>
    </row>
    <row r="330" spans="1:4" ht="12.75">
      <c r="A330" s="260"/>
      <c r="B330" s="260"/>
      <c r="C330" s="260"/>
      <c r="D330" s="260"/>
    </row>
    <row r="331" spans="1:4" ht="12.75">
      <c r="A331" s="260"/>
      <c r="B331" s="260"/>
      <c r="C331" s="260"/>
      <c r="D331" s="260"/>
    </row>
    <row r="332" spans="1:4" ht="12.75">
      <c r="A332" s="260"/>
      <c r="B332" s="260"/>
      <c r="C332" s="260"/>
      <c r="D332" s="260"/>
    </row>
    <row r="333" spans="1:4" ht="12.75">
      <c r="A333" s="260"/>
      <c r="B333" s="260"/>
      <c r="C333" s="260"/>
      <c r="D333" s="260"/>
    </row>
    <row r="334" spans="1:4" ht="12.75">
      <c r="A334" s="260"/>
      <c r="B334" s="260"/>
      <c r="C334" s="260"/>
      <c r="D334" s="260"/>
    </row>
    <row r="335" spans="1:4" ht="12.75">
      <c r="A335" s="260"/>
      <c r="B335" s="260"/>
      <c r="C335" s="260"/>
      <c r="D335" s="260"/>
    </row>
    <row r="336" spans="1:4" ht="12.75">
      <c r="A336" s="260"/>
      <c r="B336" s="260"/>
      <c r="C336" s="260"/>
      <c r="D336" s="260"/>
    </row>
    <row r="337" spans="1:4" ht="12.75">
      <c r="A337" s="260"/>
      <c r="B337" s="260"/>
      <c r="C337" s="260"/>
      <c r="D337" s="260"/>
    </row>
    <row r="338" spans="1:4" ht="12.75">
      <c r="A338" s="260"/>
      <c r="B338" s="260"/>
      <c r="C338" s="260"/>
      <c r="D338" s="260"/>
    </row>
    <row r="339" spans="1:4" ht="12.75">
      <c r="A339" s="260"/>
      <c r="B339" s="260"/>
      <c r="C339" s="260"/>
      <c r="D339" s="260"/>
    </row>
    <row r="340" spans="1:4" ht="12.75">
      <c r="A340" s="260"/>
      <c r="B340" s="260"/>
      <c r="C340" s="260"/>
      <c r="D340" s="260"/>
    </row>
    <row r="341" spans="1:4" ht="12.75">
      <c r="A341" s="260"/>
      <c r="B341" s="260"/>
      <c r="C341" s="260"/>
      <c r="D341" s="260"/>
    </row>
    <row r="342" spans="1:4" ht="12.75">
      <c r="A342" s="260"/>
      <c r="B342" s="260"/>
      <c r="C342" s="260"/>
      <c r="D342" s="260"/>
    </row>
    <row r="343" spans="1:4" ht="12.75">
      <c r="A343" s="260"/>
      <c r="B343" s="260"/>
      <c r="C343" s="260"/>
      <c r="D343" s="260"/>
    </row>
    <row r="344" spans="1:4" ht="12.75">
      <c r="A344" s="260"/>
      <c r="B344" s="260"/>
      <c r="C344" s="260"/>
      <c r="D344" s="260"/>
    </row>
    <row r="345" spans="1:4" ht="12.75">
      <c r="A345" s="260"/>
      <c r="B345" s="260"/>
      <c r="C345" s="260"/>
      <c r="D345" s="260"/>
    </row>
    <row r="346" spans="1:4" ht="12.75">
      <c r="A346" s="260"/>
      <c r="B346" s="260"/>
      <c r="C346" s="260"/>
      <c r="D346" s="260"/>
    </row>
    <row r="347" spans="1:4" ht="12.75">
      <c r="A347" s="260"/>
      <c r="B347" s="260"/>
      <c r="C347" s="260"/>
      <c r="D347" s="260"/>
    </row>
    <row r="348" spans="1:4" ht="12.75">
      <c r="A348" s="260"/>
      <c r="B348" s="260"/>
      <c r="C348" s="260"/>
      <c r="D348" s="260"/>
    </row>
    <row r="349" spans="1:4" ht="12.75">
      <c r="A349" s="260"/>
      <c r="B349" s="260"/>
      <c r="C349" s="260"/>
      <c r="D349" s="260"/>
    </row>
    <row r="350" spans="1:4" ht="12.75">
      <c r="A350" s="260"/>
      <c r="B350" s="260"/>
      <c r="C350" s="260"/>
      <c r="D350" s="260"/>
    </row>
    <row r="351" spans="1:4" ht="12.75">
      <c r="A351" s="260"/>
      <c r="B351" s="260"/>
      <c r="C351" s="260"/>
      <c r="D351" s="260"/>
    </row>
    <row r="352" spans="1:4" ht="12.75">
      <c r="A352" s="260"/>
      <c r="B352" s="260"/>
      <c r="C352" s="260"/>
      <c r="D352" s="260"/>
    </row>
    <row r="353" spans="1:4" ht="12.75">
      <c r="A353" s="260"/>
      <c r="B353" s="260"/>
      <c r="C353" s="260"/>
      <c r="D353" s="260"/>
    </row>
    <row r="354" spans="1:4" ht="12.75">
      <c r="A354" s="260"/>
      <c r="B354" s="260"/>
      <c r="C354" s="260"/>
      <c r="D354" s="260"/>
    </row>
    <row r="355" spans="1:4" ht="12.75">
      <c r="A355" s="260"/>
      <c r="B355" s="260"/>
      <c r="C355" s="260"/>
      <c r="D355" s="260"/>
    </row>
    <row r="356" spans="1:4" ht="12.75">
      <c r="A356" s="260"/>
      <c r="B356" s="260"/>
      <c r="C356" s="260"/>
      <c r="D356" s="260"/>
    </row>
    <row r="357" spans="1:4" ht="12.75">
      <c r="A357" s="260"/>
      <c r="B357" s="260"/>
      <c r="C357" s="260"/>
      <c r="D357" s="260"/>
    </row>
    <row r="358" spans="1:4" ht="12.75">
      <c r="A358" s="260"/>
      <c r="B358" s="260"/>
      <c r="C358" s="260"/>
      <c r="D358" s="260"/>
    </row>
    <row r="359" spans="1:4" ht="12.75">
      <c r="A359" s="260"/>
      <c r="B359" s="260"/>
      <c r="C359" s="260"/>
      <c r="D359" s="260"/>
    </row>
    <row r="360" spans="1:4" ht="12.75">
      <c r="A360" s="260"/>
      <c r="B360" s="260"/>
      <c r="C360" s="260"/>
      <c r="D360" s="260"/>
    </row>
    <row r="361" spans="1:4" ht="12.75">
      <c r="A361" s="260"/>
      <c r="B361" s="260"/>
      <c r="C361" s="260"/>
      <c r="D361" s="260"/>
    </row>
    <row r="362" spans="1:4" ht="12.75">
      <c r="A362" s="260"/>
      <c r="B362" s="260"/>
      <c r="C362" s="260"/>
      <c r="D362" s="260"/>
    </row>
    <row r="363" spans="1:4" ht="12.75">
      <c r="A363" s="260"/>
      <c r="B363" s="260"/>
      <c r="C363" s="260"/>
      <c r="D363" s="260"/>
    </row>
    <row r="364" spans="1:4" ht="12.75">
      <c r="A364" s="260"/>
      <c r="B364" s="260"/>
      <c r="C364" s="260"/>
      <c r="D364" s="260"/>
    </row>
    <row r="365" spans="1:4" ht="12.75">
      <c r="A365" s="260"/>
      <c r="B365" s="260"/>
      <c r="C365" s="260"/>
      <c r="D365" s="260"/>
    </row>
    <row r="366" spans="1:4" ht="12.75">
      <c r="A366" s="260"/>
      <c r="B366" s="260"/>
      <c r="C366" s="260"/>
      <c r="D366" s="260"/>
    </row>
    <row r="367" spans="1:4" ht="12.75">
      <c r="A367" s="260"/>
      <c r="B367" s="260"/>
      <c r="C367" s="260"/>
      <c r="D367" s="260"/>
    </row>
    <row r="368" spans="1:4" ht="12.75">
      <c r="A368" s="260"/>
      <c r="B368" s="260"/>
      <c r="C368" s="260"/>
      <c r="D368" s="260"/>
    </row>
    <row r="369" spans="1:4" ht="12.75">
      <c r="A369" s="260"/>
      <c r="B369" s="260"/>
      <c r="C369" s="260"/>
      <c r="D369" s="260"/>
    </row>
    <row r="370" spans="1:4" ht="12.75">
      <c r="A370" s="260"/>
      <c r="B370" s="260"/>
      <c r="C370" s="260"/>
      <c r="D370" s="260"/>
    </row>
    <row r="371" spans="1:4" ht="12.75">
      <c r="A371" s="260"/>
      <c r="B371" s="260"/>
      <c r="C371" s="260"/>
      <c r="D371" s="260"/>
    </row>
    <row r="372" spans="1:4" ht="12.75">
      <c r="A372" s="260"/>
      <c r="B372" s="260"/>
      <c r="C372" s="260"/>
      <c r="D372" s="260"/>
    </row>
    <row r="373" spans="1:4" ht="12.75">
      <c r="A373" s="260"/>
      <c r="B373" s="260"/>
      <c r="C373" s="260"/>
      <c r="D373" s="260"/>
    </row>
    <row r="374" spans="1:4" ht="12.75">
      <c r="A374" s="260"/>
      <c r="B374" s="260"/>
      <c r="C374" s="260"/>
      <c r="D374" s="260"/>
    </row>
    <row r="375" spans="1:4" ht="12.75">
      <c r="A375" s="260"/>
      <c r="B375" s="260"/>
      <c r="C375" s="260"/>
      <c r="D375" s="260"/>
    </row>
    <row r="376" spans="1:4" ht="12.75">
      <c r="A376" s="260"/>
      <c r="B376" s="260"/>
      <c r="C376" s="260"/>
      <c r="D376" s="260"/>
    </row>
    <row r="377" spans="1:4" ht="12.75">
      <c r="A377" s="260"/>
      <c r="B377" s="260"/>
      <c r="C377" s="260"/>
      <c r="D377" s="260"/>
    </row>
    <row r="378" spans="1:4" ht="12.75">
      <c r="A378" s="260"/>
      <c r="B378" s="260"/>
      <c r="C378" s="260"/>
      <c r="D378" s="260"/>
    </row>
    <row r="379" spans="1:4" ht="12.75">
      <c r="A379" s="260"/>
      <c r="B379" s="260"/>
      <c r="C379" s="260"/>
      <c r="D379" s="260"/>
    </row>
    <row r="380" spans="1:4" ht="12.75">
      <c r="A380" s="260"/>
      <c r="B380" s="260"/>
      <c r="C380" s="260"/>
      <c r="D380" s="260"/>
    </row>
    <row r="381" spans="1:4" ht="12.75">
      <c r="A381" s="260"/>
      <c r="B381" s="260"/>
      <c r="C381" s="260"/>
      <c r="D381" s="260"/>
    </row>
    <row r="382" spans="1:4" ht="12.75">
      <c r="A382" s="260"/>
      <c r="B382" s="260"/>
      <c r="C382" s="260"/>
      <c r="D382" s="260"/>
    </row>
    <row r="383" spans="1:4" ht="12.75">
      <c r="A383" s="260"/>
      <c r="B383" s="260"/>
      <c r="C383" s="260"/>
      <c r="D383" s="260"/>
    </row>
    <row r="384" spans="1:4" ht="12.75">
      <c r="A384" s="260"/>
      <c r="B384" s="260"/>
      <c r="C384" s="260"/>
      <c r="D384" s="260"/>
    </row>
    <row r="385" spans="1:4" ht="12.75">
      <c r="A385" s="260"/>
      <c r="B385" s="260"/>
      <c r="C385" s="260"/>
      <c r="D385" s="260"/>
    </row>
    <row r="386" spans="1:4" ht="12.75">
      <c r="A386" s="260"/>
      <c r="B386" s="260"/>
      <c r="C386" s="260"/>
      <c r="D386" s="260"/>
    </row>
    <row r="387" spans="1:4" ht="12.75">
      <c r="A387" s="260"/>
      <c r="B387" s="260"/>
      <c r="C387" s="260"/>
      <c r="D387" s="260"/>
    </row>
    <row r="388" spans="1:4" ht="12.75">
      <c r="A388" s="260"/>
      <c r="B388" s="260"/>
      <c r="C388" s="260"/>
      <c r="D388" s="260"/>
    </row>
    <row r="389" spans="1:4" ht="12.75">
      <c r="A389" s="260"/>
      <c r="B389" s="260"/>
      <c r="C389" s="260"/>
      <c r="D389" s="260"/>
    </row>
    <row r="390" spans="1:4" ht="12.75">
      <c r="A390" s="260"/>
      <c r="B390" s="260"/>
      <c r="C390" s="260"/>
      <c r="D390" s="260"/>
    </row>
    <row r="391" spans="1:4" ht="12.75">
      <c r="A391" s="260"/>
      <c r="B391" s="260"/>
      <c r="C391" s="260"/>
      <c r="D391" s="260"/>
    </row>
    <row r="392" spans="1:4" ht="12.75">
      <c r="A392" s="260"/>
      <c r="B392" s="260"/>
      <c r="C392" s="260"/>
      <c r="D392" s="260"/>
    </row>
    <row r="393" spans="1:4" ht="12.75">
      <c r="A393" s="260"/>
      <c r="B393" s="260"/>
      <c r="C393" s="260"/>
      <c r="D393" s="260"/>
    </row>
    <row r="394" spans="1:4" ht="12.75">
      <c r="A394" s="260"/>
      <c r="B394" s="260"/>
      <c r="C394" s="260"/>
      <c r="D394" s="260"/>
    </row>
    <row r="395" spans="1:4" ht="12.75">
      <c r="A395" s="260"/>
      <c r="B395" s="260"/>
      <c r="C395" s="260"/>
      <c r="D395" s="260"/>
    </row>
    <row r="396" spans="1:4" ht="12.75">
      <c r="A396" s="260"/>
      <c r="B396" s="260"/>
      <c r="C396" s="260"/>
      <c r="D396" s="260"/>
    </row>
    <row r="397" spans="1:4" ht="12.75">
      <c r="A397" s="260"/>
      <c r="B397" s="260"/>
      <c r="C397" s="260"/>
      <c r="D397" s="260"/>
    </row>
    <row r="398" spans="1:4" ht="12.75">
      <c r="A398" s="260"/>
      <c r="B398" s="260"/>
      <c r="C398" s="260"/>
      <c r="D398" s="260"/>
    </row>
    <row r="399" spans="1:4" ht="12.75">
      <c r="A399" s="260"/>
      <c r="B399" s="260"/>
      <c r="C399" s="260"/>
      <c r="D399" s="260"/>
    </row>
    <row r="400" spans="1:4" ht="12.75">
      <c r="A400" s="260"/>
      <c r="B400" s="260"/>
      <c r="C400" s="260"/>
      <c r="D400" s="260"/>
    </row>
    <row r="401" spans="1:4" ht="12.75">
      <c r="A401" s="260"/>
      <c r="B401" s="260"/>
      <c r="C401" s="260"/>
      <c r="D401" s="260"/>
    </row>
    <row r="402" spans="1:4" ht="12.75">
      <c r="A402" s="260"/>
      <c r="B402" s="260"/>
      <c r="C402" s="260"/>
      <c r="D402" s="260"/>
    </row>
    <row r="403" spans="1:4" ht="12.75">
      <c r="A403" s="260"/>
      <c r="B403" s="260"/>
      <c r="C403" s="260"/>
      <c r="D403" s="260"/>
    </row>
    <row r="404" spans="1:4" ht="12.75">
      <c r="A404" s="260"/>
      <c r="B404" s="260"/>
      <c r="C404" s="260"/>
      <c r="D404" s="260"/>
    </row>
    <row r="405" spans="1:4" ht="12.75">
      <c r="A405" s="260"/>
      <c r="B405" s="260"/>
      <c r="C405" s="260"/>
      <c r="D405" s="260"/>
    </row>
    <row r="406" spans="1:4" ht="12.75">
      <c r="A406" s="260"/>
      <c r="B406" s="260"/>
      <c r="C406" s="260"/>
      <c r="D406" s="260"/>
    </row>
    <row r="407" spans="1:4" ht="12.75">
      <c r="A407" s="260"/>
      <c r="B407" s="260"/>
      <c r="C407" s="260"/>
      <c r="D407" s="260"/>
    </row>
    <row r="408" spans="1:4" ht="12.75">
      <c r="A408" s="260"/>
      <c r="B408" s="260"/>
      <c r="C408" s="260"/>
      <c r="D408" s="260"/>
    </row>
    <row r="409" spans="1:4" ht="12.75">
      <c r="A409" s="260"/>
      <c r="B409" s="260"/>
      <c r="C409" s="260"/>
      <c r="D409" s="260"/>
    </row>
    <row r="410" spans="1:4" ht="12.75">
      <c r="A410" s="260"/>
      <c r="B410" s="260"/>
      <c r="C410" s="260"/>
      <c r="D410" s="260"/>
    </row>
    <row r="411" spans="1:4" ht="12.75">
      <c r="A411" s="260"/>
      <c r="B411" s="260"/>
      <c r="C411" s="260"/>
      <c r="D411" s="260"/>
    </row>
    <row r="412" spans="1:4" ht="12.75">
      <c r="A412" s="260"/>
      <c r="B412" s="260"/>
      <c r="C412" s="260"/>
      <c r="D412" s="260"/>
    </row>
    <row r="413" spans="1:4" ht="12.75">
      <c r="A413" s="260"/>
      <c r="B413" s="260"/>
      <c r="C413" s="260"/>
      <c r="D413" s="260"/>
    </row>
    <row r="414" spans="1:4" ht="12.75">
      <c r="A414" s="260"/>
      <c r="B414" s="260"/>
      <c r="C414" s="260"/>
      <c r="D414" s="260"/>
    </row>
    <row r="415" spans="1:4" ht="12.75">
      <c r="A415" s="260"/>
      <c r="B415" s="260"/>
      <c r="C415" s="260"/>
      <c r="D415" s="260"/>
    </row>
    <row r="416" spans="1:4" ht="12.75">
      <c r="A416" s="260"/>
      <c r="B416" s="260"/>
      <c r="C416" s="260"/>
      <c r="D416" s="260"/>
    </row>
    <row r="417" spans="1:4" ht="12.75">
      <c r="A417" s="260"/>
      <c r="B417" s="260"/>
      <c r="C417" s="260"/>
      <c r="D417" s="260"/>
    </row>
  </sheetData>
  <mergeCells count="3">
    <mergeCell ref="D20:D21"/>
    <mergeCell ref="D22:D24"/>
    <mergeCell ref="D13:D14"/>
  </mergeCells>
  <printOptions/>
  <pageMargins left="0.77" right="0.16" top="0.24" bottom="0.16" header="0.21" footer="0.16"/>
  <pageSetup horizontalDpi="600" verticalDpi="600" orientation="portrait" paperSize="9" scale="66" r:id="rId1"/>
  <rowBreaks count="2" manualBreakCount="2">
    <brk id="34" max="3" man="1"/>
    <brk id="36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4:D1548"/>
  <sheetViews>
    <sheetView zoomScaleSheetLayoutView="100" zoomScalePageLayoutView="0" workbookViewId="0" topLeftCell="B1">
      <selection activeCell="E16" sqref="E16"/>
    </sheetView>
  </sheetViews>
  <sheetFormatPr defaultColWidth="9.00390625" defaultRowHeight="12.75"/>
  <cols>
    <col min="1" max="1" width="62.125" style="3" customWidth="1"/>
    <col min="2" max="2" width="11.75390625" style="3" customWidth="1"/>
    <col min="3" max="3" width="12.875" style="3" customWidth="1"/>
    <col min="4" max="4" width="88.875" style="3" customWidth="1"/>
    <col min="5" max="16384" width="9.125" style="3" customWidth="1"/>
  </cols>
  <sheetData>
    <row r="1" ht="1.5" customHeight="1"/>
    <row r="2" ht="1.5" customHeight="1"/>
    <row r="3" ht="21" customHeight="1"/>
    <row r="4" spans="1:4" ht="39.75" customHeight="1">
      <c r="A4" s="1181" t="s">
        <v>866</v>
      </c>
      <c r="B4" s="1131"/>
      <c r="C4" s="1131"/>
      <c r="D4" s="1131"/>
    </row>
    <row r="5" ht="4.5" customHeight="1"/>
    <row r="6" spans="1:4" s="229" customFormat="1" ht="33.75" customHeight="1">
      <c r="A6" s="847" t="s">
        <v>549</v>
      </c>
      <c r="B6" s="847" t="s">
        <v>36</v>
      </c>
      <c r="C6" s="847" t="s">
        <v>37</v>
      </c>
      <c r="D6" s="847" t="s">
        <v>38</v>
      </c>
    </row>
    <row r="7" spans="1:4" s="226" customFormat="1" ht="20.25" customHeight="1">
      <c r="A7" s="824" t="s">
        <v>816</v>
      </c>
      <c r="B7" s="847" t="s">
        <v>39</v>
      </c>
      <c r="C7" s="724">
        <v>-101.1</v>
      </c>
      <c r="D7" s="271" t="s">
        <v>67</v>
      </c>
    </row>
    <row r="8" spans="1:4" ht="27" customHeight="1">
      <c r="A8" s="824" t="s">
        <v>365</v>
      </c>
      <c r="B8" s="847" t="s">
        <v>40</v>
      </c>
      <c r="C8" s="725">
        <v>83.1</v>
      </c>
      <c r="D8" s="271" t="s">
        <v>756</v>
      </c>
    </row>
    <row r="9" spans="1:4" ht="24.75" customHeight="1">
      <c r="A9" s="227" t="s">
        <v>405</v>
      </c>
      <c r="B9" s="847" t="s">
        <v>718</v>
      </c>
      <c r="C9" s="725">
        <v>4.9</v>
      </c>
      <c r="D9" s="1182" t="s">
        <v>619</v>
      </c>
    </row>
    <row r="10" spans="1:4" ht="26.25" customHeight="1">
      <c r="A10" s="227" t="s">
        <v>620</v>
      </c>
      <c r="B10" s="847" t="s">
        <v>621</v>
      </c>
      <c r="C10" s="725">
        <v>-4.9</v>
      </c>
      <c r="D10" s="1182"/>
    </row>
    <row r="11" spans="1:4" ht="29.25" customHeight="1">
      <c r="A11" s="227" t="s">
        <v>254</v>
      </c>
      <c r="B11" s="847" t="s">
        <v>791</v>
      </c>
      <c r="C11" s="725">
        <v>-800</v>
      </c>
      <c r="D11" s="271" t="s">
        <v>309</v>
      </c>
    </row>
    <row r="12" spans="1:4" ht="15" customHeight="1">
      <c r="A12" s="1187" t="s">
        <v>396</v>
      </c>
      <c r="B12" s="847" t="s">
        <v>471</v>
      </c>
      <c r="C12" s="725">
        <v>400</v>
      </c>
      <c r="D12" s="1184" t="s">
        <v>472</v>
      </c>
    </row>
    <row r="13" spans="1:4" ht="15.75" customHeight="1">
      <c r="A13" s="1188"/>
      <c r="B13" s="847" t="s">
        <v>621</v>
      </c>
      <c r="C13" s="725">
        <v>-400</v>
      </c>
      <c r="D13" s="1186"/>
    </row>
    <row r="14" spans="1:4" ht="21" customHeight="1">
      <c r="A14" s="227" t="s">
        <v>754</v>
      </c>
      <c r="B14" s="847" t="s">
        <v>41</v>
      </c>
      <c r="C14" s="725">
        <f>SUM(C15:C16)</f>
        <v>0</v>
      </c>
      <c r="D14" s="271"/>
    </row>
    <row r="15" spans="1:4" ht="28.5" customHeight="1">
      <c r="A15" s="152" t="s">
        <v>209</v>
      </c>
      <c r="B15" s="228" t="s">
        <v>41</v>
      </c>
      <c r="C15" s="726">
        <v>-1340</v>
      </c>
      <c r="D15" s="1182" t="s">
        <v>80</v>
      </c>
    </row>
    <row r="16" spans="1:4" ht="19.5" customHeight="1">
      <c r="A16" s="152" t="s">
        <v>78</v>
      </c>
      <c r="B16" s="228" t="s">
        <v>41</v>
      </c>
      <c r="C16" s="726">
        <v>1340</v>
      </c>
      <c r="D16" s="1182"/>
    </row>
    <row r="17" spans="1:4" ht="17.25" customHeight="1">
      <c r="A17" s="227" t="s">
        <v>759</v>
      </c>
      <c r="B17" s="847" t="s">
        <v>43</v>
      </c>
      <c r="C17" s="726">
        <f>SUM(C18:C25)+C26</f>
        <v>13</v>
      </c>
      <c r="D17" s="271"/>
    </row>
    <row r="18" spans="1:4" ht="14.25" customHeight="1">
      <c r="A18" s="878" t="s">
        <v>462</v>
      </c>
      <c r="B18" s="228" t="s">
        <v>43</v>
      </c>
      <c r="C18" s="726">
        <v>-947.6</v>
      </c>
      <c r="D18" s="1184" t="s">
        <v>205</v>
      </c>
    </row>
    <row r="19" spans="1:4" ht="13.5" customHeight="1">
      <c r="A19" s="878" t="s">
        <v>463</v>
      </c>
      <c r="B19" s="228" t="s">
        <v>43</v>
      </c>
      <c r="C19" s="726">
        <v>-705.6</v>
      </c>
      <c r="D19" s="1185"/>
    </row>
    <row r="20" spans="1:4" ht="15" customHeight="1">
      <c r="A20" s="878" t="s">
        <v>479</v>
      </c>
      <c r="B20" s="228" t="s">
        <v>43</v>
      </c>
      <c r="C20" s="726">
        <v>-723.9</v>
      </c>
      <c r="D20" s="1185"/>
    </row>
    <row r="21" spans="1:4" ht="15.75" customHeight="1">
      <c r="A21" s="878" t="s">
        <v>480</v>
      </c>
      <c r="B21" s="228" t="s">
        <v>43</v>
      </c>
      <c r="C21" s="726">
        <v>-815.7</v>
      </c>
      <c r="D21" s="1185"/>
    </row>
    <row r="22" spans="1:4" ht="14.25" customHeight="1">
      <c r="A22" s="878" t="s">
        <v>481</v>
      </c>
      <c r="B22" s="228" t="s">
        <v>43</v>
      </c>
      <c r="C22" s="726">
        <v>-549.2</v>
      </c>
      <c r="D22" s="1185"/>
    </row>
    <row r="23" spans="1:4" ht="13.5" customHeight="1">
      <c r="A23" s="878" t="s">
        <v>482</v>
      </c>
      <c r="B23" s="228" t="s">
        <v>43</v>
      </c>
      <c r="C23" s="726">
        <v>-609</v>
      </c>
      <c r="D23" s="1185"/>
    </row>
    <row r="24" spans="1:4" ht="16.5" customHeight="1">
      <c r="A24" s="878" t="s">
        <v>497</v>
      </c>
      <c r="B24" s="228" t="s">
        <v>43</v>
      </c>
      <c r="C24" s="726">
        <v>-692.4</v>
      </c>
      <c r="D24" s="1185"/>
    </row>
    <row r="25" spans="1:4" ht="27" customHeight="1">
      <c r="A25" s="152" t="s">
        <v>204</v>
      </c>
      <c r="B25" s="228" t="s">
        <v>43</v>
      </c>
      <c r="C25" s="726">
        <v>5043.4</v>
      </c>
      <c r="D25" s="1186"/>
    </row>
    <row r="26" spans="1:4" ht="29.25" customHeight="1">
      <c r="A26" s="259" t="s">
        <v>529</v>
      </c>
      <c r="B26" s="228" t="s">
        <v>43</v>
      </c>
      <c r="C26" s="726">
        <v>13</v>
      </c>
      <c r="D26" s="271" t="s">
        <v>206</v>
      </c>
    </row>
    <row r="27" spans="1:4" ht="20.25" customHeight="1">
      <c r="A27" s="227" t="s">
        <v>531</v>
      </c>
      <c r="B27" s="847" t="s">
        <v>44</v>
      </c>
      <c r="C27" s="725">
        <f>SUM(C28:C32)</f>
        <v>0</v>
      </c>
      <c r="D27" s="1182" t="s">
        <v>865</v>
      </c>
    </row>
    <row r="28" spans="1:4" ht="15" customHeight="1">
      <c r="A28" s="259" t="s">
        <v>4</v>
      </c>
      <c r="B28" s="228" t="s">
        <v>44</v>
      </c>
      <c r="C28" s="726">
        <v>-10.8</v>
      </c>
      <c r="D28" s="1182"/>
    </row>
    <row r="29" spans="1:4" ht="15" customHeight="1">
      <c r="A29" s="259" t="s">
        <v>7</v>
      </c>
      <c r="B29" s="228" t="s">
        <v>44</v>
      </c>
      <c r="C29" s="726">
        <v>535.3</v>
      </c>
      <c r="D29" s="1182"/>
    </row>
    <row r="30" spans="1:4" ht="14.25" customHeight="1">
      <c r="A30" s="259" t="s">
        <v>8</v>
      </c>
      <c r="B30" s="228" t="s">
        <v>44</v>
      </c>
      <c r="C30" s="726">
        <v>-221.2</v>
      </c>
      <c r="D30" s="1182"/>
    </row>
    <row r="31" spans="1:4" ht="15.75" customHeight="1">
      <c r="A31" s="259" t="s">
        <v>9</v>
      </c>
      <c r="B31" s="228" t="s">
        <v>44</v>
      </c>
      <c r="C31" s="726">
        <v>-22.8</v>
      </c>
      <c r="D31" s="1182"/>
    </row>
    <row r="32" spans="1:4" ht="15" customHeight="1">
      <c r="A32" s="259" t="s">
        <v>11</v>
      </c>
      <c r="B32" s="228" t="s">
        <v>44</v>
      </c>
      <c r="C32" s="726">
        <v>-280.5</v>
      </c>
      <c r="D32" s="1182"/>
    </row>
    <row r="33" spans="1:4" ht="18.75" customHeight="1">
      <c r="A33" s="227" t="s">
        <v>267</v>
      </c>
      <c r="B33" s="847" t="s">
        <v>953</v>
      </c>
      <c r="C33" s="725">
        <f>SUM(C34:C38)</f>
        <v>255.2</v>
      </c>
      <c r="D33" s="271"/>
    </row>
    <row r="34" spans="1:4" ht="29.25" customHeight="1">
      <c r="A34" s="152" t="s">
        <v>294</v>
      </c>
      <c r="B34" s="228" t="s">
        <v>953</v>
      </c>
      <c r="C34" s="726">
        <v>80.2</v>
      </c>
      <c r="D34" s="152" t="s">
        <v>689</v>
      </c>
    </row>
    <row r="35" spans="1:4" ht="28.5" customHeight="1">
      <c r="A35" s="152" t="s">
        <v>293</v>
      </c>
      <c r="B35" s="228" t="s">
        <v>953</v>
      </c>
      <c r="C35" s="726">
        <v>462.2</v>
      </c>
      <c r="D35" s="1183" t="s">
        <v>851</v>
      </c>
    </row>
    <row r="36" spans="1:4" ht="17.25" customHeight="1">
      <c r="A36" s="152" t="s">
        <v>353</v>
      </c>
      <c r="B36" s="228" t="s">
        <v>953</v>
      </c>
      <c r="C36" s="726">
        <v>-462.2</v>
      </c>
      <c r="D36" s="1183"/>
    </row>
    <row r="37" spans="1:4" ht="27" customHeight="1">
      <c r="A37" s="259" t="s">
        <v>521</v>
      </c>
      <c r="B37" s="228" t="s">
        <v>953</v>
      </c>
      <c r="C37" s="726">
        <v>175</v>
      </c>
      <c r="D37" s="271" t="s">
        <v>107</v>
      </c>
    </row>
    <row r="38" spans="1:4" ht="59.25" customHeight="1">
      <c r="A38" s="152" t="s">
        <v>322</v>
      </c>
      <c r="B38" s="228" t="s">
        <v>953</v>
      </c>
      <c r="C38" s="726">
        <f>SUM(C39:C46)</f>
        <v>0</v>
      </c>
      <c r="D38" s="1182" t="s">
        <v>505</v>
      </c>
    </row>
    <row r="39" spans="1:4" ht="17.25" customHeight="1">
      <c r="A39" s="259" t="s">
        <v>946</v>
      </c>
      <c r="B39" s="228" t="s">
        <v>953</v>
      </c>
      <c r="C39" s="726">
        <v>28.5</v>
      </c>
      <c r="D39" s="1182"/>
    </row>
    <row r="40" spans="1:4" ht="16.5" customHeight="1">
      <c r="A40" s="259" t="s">
        <v>947</v>
      </c>
      <c r="B40" s="228" t="s">
        <v>953</v>
      </c>
      <c r="C40" s="726">
        <v>70</v>
      </c>
      <c r="D40" s="1182"/>
    </row>
    <row r="41" spans="1:4" ht="16.5" customHeight="1">
      <c r="A41" s="259" t="s">
        <v>506</v>
      </c>
      <c r="B41" s="228" t="s">
        <v>953</v>
      </c>
      <c r="C41" s="726">
        <v>18</v>
      </c>
      <c r="D41" s="1182"/>
    </row>
    <row r="42" spans="1:4" ht="15.75" customHeight="1">
      <c r="A42" s="259" t="s">
        <v>948</v>
      </c>
      <c r="B42" s="228" t="s">
        <v>953</v>
      </c>
      <c r="C42" s="726">
        <v>69.5</v>
      </c>
      <c r="D42" s="1182"/>
    </row>
    <row r="43" spans="1:4" ht="16.5" customHeight="1">
      <c r="A43" s="259" t="s">
        <v>949</v>
      </c>
      <c r="B43" s="228" t="s">
        <v>953</v>
      </c>
      <c r="C43" s="726">
        <v>79.5</v>
      </c>
      <c r="D43" s="1182"/>
    </row>
    <row r="44" spans="1:4" ht="15" customHeight="1">
      <c r="A44" s="259" t="s">
        <v>950</v>
      </c>
      <c r="B44" s="228" t="s">
        <v>953</v>
      </c>
      <c r="C44" s="726">
        <v>8</v>
      </c>
      <c r="D44" s="1182"/>
    </row>
    <row r="45" spans="1:4" ht="16.5" customHeight="1">
      <c r="A45" s="259" t="s">
        <v>951</v>
      </c>
      <c r="B45" s="228" t="s">
        <v>953</v>
      </c>
      <c r="C45" s="726">
        <v>23.5</v>
      </c>
      <c r="D45" s="1182"/>
    </row>
    <row r="46" spans="1:4" ht="15.75" customHeight="1">
      <c r="A46" s="152" t="s">
        <v>952</v>
      </c>
      <c r="B46" s="228" t="s">
        <v>953</v>
      </c>
      <c r="C46" s="726">
        <v>-297</v>
      </c>
      <c r="D46" s="1182"/>
    </row>
    <row r="47" spans="1:4" ht="28.5" customHeight="1">
      <c r="A47" s="824" t="s">
        <v>726</v>
      </c>
      <c r="B47" s="847" t="s">
        <v>51</v>
      </c>
      <c r="C47" s="725">
        <f>SUM(C55+C48+C51+C54)</f>
        <v>817.9999999999999</v>
      </c>
      <c r="D47" s="271"/>
    </row>
    <row r="48" spans="1:4" ht="18" customHeight="1">
      <c r="A48" s="152" t="s">
        <v>614</v>
      </c>
      <c r="B48" s="228" t="s">
        <v>51</v>
      </c>
      <c r="C48" s="726">
        <f>SUM(C49:C50)</f>
        <v>1396.6999999999998</v>
      </c>
      <c r="D48" s="1182" t="s">
        <v>618</v>
      </c>
    </row>
    <row r="49" spans="1:4" ht="15" customHeight="1">
      <c r="A49" s="271" t="s">
        <v>611</v>
      </c>
      <c r="B49" s="228" t="s">
        <v>51</v>
      </c>
      <c r="C49" s="726">
        <v>37.6</v>
      </c>
      <c r="D49" s="1182"/>
    </row>
    <row r="50" spans="1:4" ht="28.5" customHeight="1">
      <c r="A50" s="271" t="s">
        <v>613</v>
      </c>
      <c r="B50" s="228" t="s">
        <v>51</v>
      </c>
      <c r="C50" s="726">
        <v>1359.1</v>
      </c>
      <c r="D50" s="1182"/>
    </row>
    <row r="51" spans="1:4" ht="16.5" customHeight="1">
      <c r="A51" s="152" t="s">
        <v>615</v>
      </c>
      <c r="B51" s="228" t="s">
        <v>51</v>
      </c>
      <c r="C51" s="726">
        <f>SUM(C52:C53)</f>
        <v>70.4</v>
      </c>
      <c r="D51" s="1182"/>
    </row>
    <row r="52" spans="1:4" ht="14.25" customHeight="1">
      <c r="A52" s="271" t="s">
        <v>611</v>
      </c>
      <c r="B52" s="228" t="s">
        <v>51</v>
      </c>
      <c r="C52" s="726">
        <v>15.4</v>
      </c>
      <c r="D52" s="1182"/>
    </row>
    <row r="53" spans="1:4" ht="14.25" customHeight="1">
      <c r="A53" s="271" t="s">
        <v>616</v>
      </c>
      <c r="B53" s="228" t="s">
        <v>51</v>
      </c>
      <c r="C53" s="726">
        <v>55</v>
      </c>
      <c r="D53" s="1182"/>
    </row>
    <row r="54" spans="1:4" ht="27" customHeight="1">
      <c r="A54" s="152" t="s">
        <v>617</v>
      </c>
      <c r="B54" s="228" t="s">
        <v>51</v>
      </c>
      <c r="C54" s="726">
        <v>46.2</v>
      </c>
      <c r="D54" s="1182"/>
    </row>
    <row r="55" spans="1:4" ht="18" customHeight="1">
      <c r="A55" s="271" t="s">
        <v>540</v>
      </c>
      <c r="B55" s="228" t="s">
        <v>51</v>
      </c>
      <c r="C55" s="726">
        <f>SUM(C56:C58)</f>
        <v>-695.3</v>
      </c>
      <c r="D55" s="271"/>
    </row>
    <row r="56" spans="1:4" ht="28.5" customHeight="1">
      <c r="A56" s="271" t="s">
        <v>708</v>
      </c>
      <c r="B56" s="228" t="s">
        <v>51</v>
      </c>
      <c r="C56" s="726">
        <v>18</v>
      </c>
      <c r="D56" s="271" t="s">
        <v>337</v>
      </c>
    </row>
    <row r="57" spans="1:4" ht="27" customHeight="1">
      <c r="A57" s="271" t="s">
        <v>161</v>
      </c>
      <c r="B57" s="228" t="s">
        <v>51</v>
      </c>
      <c r="C57" s="726">
        <v>-660.3</v>
      </c>
      <c r="D57" s="271"/>
    </row>
    <row r="58" spans="1:4" ht="18.75" customHeight="1">
      <c r="A58" s="271" t="s">
        <v>338</v>
      </c>
      <c r="B58" s="228" t="s">
        <v>51</v>
      </c>
      <c r="C58" s="726">
        <v>-53</v>
      </c>
      <c r="D58" s="271" t="s">
        <v>339</v>
      </c>
    </row>
    <row r="59" spans="1:4" ht="18.75" customHeight="1">
      <c r="A59" s="227" t="s">
        <v>132</v>
      </c>
      <c r="B59" s="847" t="s">
        <v>740</v>
      </c>
      <c r="C59" s="726">
        <f>SUM(C60)</f>
        <v>-320.4</v>
      </c>
      <c r="D59" s="1184" t="s">
        <v>108</v>
      </c>
    </row>
    <row r="60" spans="1:4" ht="21.75" customHeight="1">
      <c r="A60" s="152" t="s">
        <v>598</v>
      </c>
      <c r="B60" s="228" t="s">
        <v>740</v>
      </c>
      <c r="C60" s="726">
        <v>-320.4</v>
      </c>
      <c r="D60" s="1186"/>
    </row>
    <row r="61" spans="1:4" ht="19.5" customHeight="1">
      <c r="A61" s="227" t="s">
        <v>683</v>
      </c>
      <c r="B61" s="847" t="s">
        <v>709</v>
      </c>
      <c r="C61" s="725">
        <f>SUM(C62+C66+C65)</f>
        <v>52.20000000000002</v>
      </c>
      <c r="D61" s="271"/>
    </row>
    <row r="62" spans="1:4" ht="18.75" customHeight="1">
      <c r="A62" s="152" t="s">
        <v>207</v>
      </c>
      <c r="B62" s="228" t="s">
        <v>709</v>
      </c>
      <c r="C62" s="726">
        <f>SUM(C63:C64)</f>
        <v>-224.2</v>
      </c>
      <c r="D62" s="271"/>
    </row>
    <row r="63" spans="1:4" ht="30" customHeight="1">
      <c r="A63" s="152" t="s">
        <v>686</v>
      </c>
      <c r="B63" s="228" t="s">
        <v>709</v>
      </c>
      <c r="C63" s="726">
        <v>-80.2</v>
      </c>
      <c r="D63" s="271" t="s">
        <v>687</v>
      </c>
    </row>
    <row r="64" spans="1:4" ht="30.75" customHeight="1">
      <c r="A64" s="152" t="s">
        <v>688</v>
      </c>
      <c r="B64" s="228" t="s">
        <v>709</v>
      </c>
      <c r="C64" s="726">
        <v>-144</v>
      </c>
      <c r="D64" s="271" t="s">
        <v>787</v>
      </c>
    </row>
    <row r="65" spans="1:4" ht="45" customHeight="1">
      <c r="A65" s="152" t="s">
        <v>208</v>
      </c>
      <c r="B65" s="228" t="s">
        <v>709</v>
      </c>
      <c r="C65" s="726">
        <v>91.9</v>
      </c>
      <c r="D65" s="271" t="s">
        <v>109</v>
      </c>
    </row>
    <row r="66" spans="1:4" ht="17.25" customHeight="1">
      <c r="A66" s="152" t="s">
        <v>606</v>
      </c>
      <c r="B66" s="228" t="s">
        <v>709</v>
      </c>
      <c r="C66" s="726">
        <f>SUM(C67:C68)</f>
        <v>184.5</v>
      </c>
      <c r="D66" s="271"/>
    </row>
    <row r="67" spans="1:4" ht="28.5" customHeight="1">
      <c r="A67" s="271" t="s">
        <v>105</v>
      </c>
      <c r="B67" s="228" t="s">
        <v>709</v>
      </c>
      <c r="C67" s="726">
        <v>144</v>
      </c>
      <c r="D67" s="271" t="s">
        <v>104</v>
      </c>
    </row>
    <row r="68" spans="1:4" ht="28.5" customHeight="1">
      <c r="A68" s="271" t="s">
        <v>110</v>
      </c>
      <c r="B68" s="228" t="s">
        <v>709</v>
      </c>
      <c r="C68" s="726">
        <v>40.5</v>
      </c>
      <c r="D68" s="271" t="s">
        <v>106</v>
      </c>
    </row>
    <row r="69" spans="1:4" ht="18.75" customHeight="1">
      <c r="A69" s="824" t="s">
        <v>58</v>
      </c>
      <c r="B69" s="847"/>
      <c r="C69" s="779">
        <f>SUM(C47+C38+C7+C8+C11+C61+C9+C10+C33+C27+C14+C59+C17)</f>
        <v>-1.1368683772161603E-13</v>
      </c>
      <c r="D69" s="271"/>
    </row>
    <row r="70" spans="1:4" ht="1.5" customHeight="1" hidden="1">
      <c r="A70" s="429"/>
      <c r="B70" s="102"/>
      <c r="C70" s="430"/>
      <c r="D70" s="431"/>
    </row>
    <row r="71" spans="1:4" ht="11.25" customHeight="1">
      <c r="A71" s="854" t="s">
        <v>290</v>
      </c>
      <c r="B71" s="743"/>
      <c r="C71" s="743"/>
      <c r="D71" s="848"/>
    </row>
    <row r="72" spans="1:4" ht="21.75" customHeight="1">
      <c r="A72" s="1168" t="s">
        <v>473</v>
      </c>
      <c r="B72" s="1189"/>
      <c r="C72" s="1189"/>
      <c r="D72" s="1189"/>
    </row>
    <row r="73" spans="1:4" ht="15.75">
      <c r="A73" s="848"/>
      <c r="B73" s="743"/>
      <c r="C73" s="848"/>
      <c r="D73" s="848"/>
    </row>
    <row r="74" spans="1:4" ht="15.75">
      <c r="A74" s="848"/>
      <c r="B74" s="54"/>
      <c r="C74" s="848"/>
      <c r="D74" s="848"/>
    </row>
    <row r="75" spans="1:4" ht="15.75">
      <c r="A75" s="848"/>
      <c r="B75" s="54"/>
      <c r="C75" s="848"/>
      <c r="D75" s="848"/>
    </row>
    <row r="76" spans="1:4" ht="15.75">
      <c r="A76" s="848"/>
      <c r="B76" s="54"/>
      <c r="C76" s="848"/>
      <c r="D76" s="848"/>
    </row>
    <row r="77" spans="1:4" ht="15.75">
      <c r="A77" s="848"/>
      <c r="B77" s="54"/>
      <c r="C77" s="848"/>
      <c r="D77" s="848"/>
    </row>
    <row r="78" spans="1:4" ht="15.75">
      <c r="A78" s="848"/>
      <c r="B78" s="54"/>
      <c r="C78" s="848"/>
      <c r="D78" s="848"/>
    </row>
    <row r="79" spans="1:4" ht="15.75">
      <c r="A79" s="848"/>
      <c r="B79" s="54"/>
      <c r="C79" s="848"/>
      <c r="D79" s="848"/>
    </row>
    <row r="80" spans="1:4" ht="15.75">
      <c r="A80" s="848"/>
      <c r="B80" s="54"/>
      <c r="C80" s="848"/>
      <c r="D80" s="848"/>
    </row>
    <row r="81" spans="1:4" ht="15.75">
      <c r="A81" s="848"/>
      <c r="B81" s="54"/>
      <c r="C81" s="848"/>
      <c r="D81" s="848"/>
    </row>
    <row r="82" spans="1:4" ht="15.75">
      <c r="A82" s="848"/>
      <c r="B82" s="54"/>
      <c r="C82" s="848"/>
      <c r="D82" s="848"/>
    </row>
    <row r="83" spans="1:4" ht="15.75">
      <c r="A83" s="848"/>
      <c r="B83" s="54"/>
      <c r="C83" s="848"/>
      <c r="D83" s="848"/>
    </row>
    <row r="84" spans="1:4" ht="15.75">
      <c r="A84" s="53"/>
      <c r="B84" s="55"/>
      <c r="C84" s="53"/>
      <c r="D84" s="53"/>
    </row>
    <row r="85" spans="1:4" ht="15.75">
      <c r="A85" s="53"/>
      <c r="B85" s="55"/>
      <c r="C85" s="53"/>
      <c r="D85" s="53" t="s">
        <v>957</v>
      </c>
    </row>
    <row r="86" spans="1:4" ht="15.75">
      <c r="A86" s="53"/>
      <c r="B86" s="55"/>
      <c r="C86" s="53"/>
      <c r="D86" s="53"/>
    </row>
    <row r="87" spans="1:4" ht="15.75">
      <c r="A87" s="53"/>
      <c r="B87" s="55"/>
      <c r="C87" s="53"/>
      <c r="D87" s="53"/>
    </row>
    <row r="88" spans="1:4" ht="15.75">
      <c r="A88" s="53"/>
      <c r="B88" s="55"/>
      <c r="C88" s="53"/>
      <c r="D88" s="53"/>
    </row>
    <row r="89" spans="1:4" ht="15.75">
      <c r="A89" s="53"/>
      <c r="B89" s="55"/>
      <c r="C89" s="53"/>
      <c r="D89" s="53"/>
    </row>
    <row r="90" spans="1:4" ht="15.75">
      <c r="A90" s="53"/>
      <c r="B90" s="55"/>
      <c r="C90" s="53"/>
      <c r="D90" s="53"/>
    </row>
    <row r="91" spans="1:4" ht="15.75">
      <c r="A91" s="53"/>
      <c r="B91" s="55"/>
      <c r="C91" s="53"/>
      <c r="D91" s="53"/>
    </row>
    <row r="92" spans="1:4" ht="15.75">
      <c r="A92" s="53"/>
      <c r="B92" s="55"/>
      <c r="C92" s="53"/>
      <c r="D92" s="53"/>
    </row>
    <row r="93" spans="1:4" ht="15.75">
      <c r="A93" s="53"/>
      <c r="B93" s="55"/>
      <c r="C93" s="53"/>
      <c r="D93" s="53"/>
    </row>
    <row r="94" spans="1:4" ht="15.75">
      <c r="A94" s="53"/>
      <c r="B94" s="55"/>
      <c r="C94" s="53"/>
      <c r="D94" s="53"/>
    </row>
    <row r="95" spans="1:4" ht="15.75">
      <c r="A95" s="53"/>
      <c r="B95" s="55"/>
      <c r="C95" s="53"/>
      <c r="D95" s="53"/>
    </row>
    <row r="96" spans="1:4" ht="15.75">
      <c r="A96" s="53"/>
      <c r="B96" s="55"/>
      <c r="C96" s="53"/>
      <c r="D96" s="53"/>
    </row>
    <row r="97" spans="1:4" ht="15.75">
      <c r="A97" s="53"/>
      <c r="B97" s="55"/>
      <c r="C97" s="53"/>
      <c r="D97" s="53"/>
    </row>
    <row r="98" spans="1:4" ht="15.75">
      <c r="A98" s="53"/>
      <c r="B98" s="55"/>
      <c r="C98" s="53"/>
      <c r="D98" s="53"/>
    </row>
    <row r="99" spans="1:4" ht="15.75">
      <c r="A99" s="53"/>
      <c r="B99" s="55"/>
      <c r="C99" s="53"/>
      <c r="D99" s="53"/>
    </row>
    <row r="100" spans="1:4" ht="15.75">
      <c r="A100" s="53"/>
      <c r="B100" s="55"/>
      <c r="C100" s="53"/>
      <c r="D100" s="53"/>
    </row>
    <row r="101" spans="1:4" ht="15.75">
      <c r="A101" s="53"/>
      <c r="B101" s="55"/>
      <c r="C101" s="53"/>
      <c r="D101" s="53"/>
    </row>
    <row r="102" spans="1:4" ht="15.75">
      <c r="A102" s="53"/>
      <c r="B102" s="55"/>
      <c r="C102" s="53"/>
      <c r="D102" s="53"/>
    </row>
    <row r="103" spans="1:4" ht="15.75">
      <c r="A103" s="53"/>
      <c r="B103" s="55"/>
      <c r="C103" s="53"/>
      <c r="D103" s="53"/>
    </row>
    <row r="104" spans="1:4" ht="15.75">
      <c r="A104" s="53"/>
      <c r="B104" s="55"/>
      <c r="C104" s="53"/>
      <c r="D104" s="53"/>
    </row>
    <row r="105" spans="1:4" ht="15.75">
      <c r="A105" s="53"/>
      <c r="B105" s="55"/>
      <c r="C105" s="53"/>
      <c r="D105" s="53"/>
    </row>
    <row r="106" spans="1:4" ht="15.75">
      <c r="A106" s="53"/>
      <c r="B106" s="55"/>
      <c r="C106" s="53"/>
      <c r="D106" s="53"/>
    </row>
    <row r="107" ht="15.75">
      <c r="B107" s="229"/>
    </row>
    <row r="108" ht="15.75">
      <c r="B108" s="229"/>
    </row>
    <row r="109" ht="15.75">
      <c r="B109" s="229"/>
    </row>
    <row r="110" ht="15.75">
      <c r="B110" s="229"/>
    </row>
    <row r="111" ht="15.75">
      <c r="B111" s="229"/>
    </row>
    <row r="112" ht="15.75">
      <c r="B112" s="229"/>
    </row>
    <row r="113" ht="15.75">
      <c r="B113" s="229"/>
    </row>
    <row r="114" ht="15.75">
      <c r="B114" s="229"/>
    </row>
    <row r="115" ht="15.75">
      <c r="B115" s="229"/>
    </row>
    <row r="116" ht="15.75">
      <c r="B116" s="229"/>
    </row>
    <row r="117" ht="15.75">
      <c r="B117" s="229"/>
    </row>
    <row r="118" ht="15.75">
      <c r="B118" s="229"/>
    </row>
    <row r="119" ht="15.75">
      <c r="B119" s="229"/>
    </row>
    <row r="120" ht="15.75">
      <c r="B120" s="229"/>
    </row>
    <row r="121" ht="15.75">
      <c r="B121" s="229"/>
    </row>
    <row r="122" ht="15.75">
      <c r="B122" s="229"/>
    </row>
    <row r="123" ht="15.75">
      <c r="B123" s="229"/>
    </row>
    <row r="124" ht="15.75">
      <c r="B124" s="229"/>
    </row>
    <row r="125" ht="15.75">
      <c r="B125" s="229"/>
    </row>
    <row r="126" ht="15.75">
      <c r="B126" s="229"/>
    </row>
    <row r="127" ht="15.75">
      <c r="B127" s="229"/>
    </row>
    <row r="128" ht="15.75">
      <c r="B128" s="229"/>
    </row>
    <row r="129" ht="15.75">
      <c r="B129" s="229"/>
    </row>
    <row r="130" ht="15.75">
      <c r="B130" s="229"/>
    </row>
    <row r="131" ht="15.75">
      <c r="B131" s="229"/>
    </row>
    <row r="132" ht="15.75">
      <c r="B132" s="229"/>
    </row>
    <row r="133" ht="15.75">
      <c r="B133" s="229"/>
    </row>
    <row r="134" ht="15.75">
      <c r="B134" s="229"/>
    </row>
    <row r="135" ht="15.75">
      <c r="B135" s="229"/>
    </row>
    <row r="136" ht="15.75">
      <c r="B136" s="229"/>
    </row>
    <row r="137" ht="15.75">
      <c r="B137" s="229"/>
    </row>
    <row r="138" ht="15.75">
      <c r="B138" s="229"/>
    </row>
    <row r="139" ht="15.75">
      <c r="B139" s="229"/>
    </row>
    <row r="140" ht="15.75">
      <c r="B140" s="229"/>
    </row>
    <row r="141" ht="15.75">
      <c r="B141" s="229"/>
    </row>
    <row r="142" ht="15.75">
      <c r="B142" s="229"/>
    </row>
    <row r="143" ht="15.75">
      <c r="B143" s="229"/>
    </row>
    <row r="144" ht="15.75">
      <c r="B144" s="229"/>
    </row>
    <row r="145" ht="15.75">
      <c r="B145" s="229"/>
    </row>
    <row r="146" ht="15.75">
      <c r="B146" s="229"/>
    </row>
    <row r="147" ht="15.75">
      <c r="B147" s="229"/>
    </row>
    <row r="148" ht="15.75">
      <c r="B148" s="229"/>
    </row>
    <row r="149" ht="15.75">
      <c r="B149" s="229"/>
    </row>
    <row r="150" ht="15.75">
      <c r="B150" s="229"/>
    </row>
    <row r="151" ht="15.75">
      <c r="B151" s="229"/>
    </row>
    <row r="152" ht="15.75">
      <c r="B152" s="229"/>
    </row>
    <row r="153" ht="15.75">
      <c r="B153" s="229"/>
    </row>
    <row r="154" ht="15.75">
      <c r="B154" s="229"/>
    </row>
    <row r="155" ht="15.75">
      <c r="B155" s="229"/>
    </row>
    <row r="156" ht="15.75">
      <c r="B156" s="229"/>
    </row>
    <row r="157" ht="15.75">
      <c r="B157" s="229"/>
    </row>
    <row r="158" ht="15.75">
      <c r="B158" s="229"/>
    </row>
    <row r="159" ht="15.75">
      <c r="B159" s="229"/>
    </row>
    <row r="160" ht="15.75">
      <c r="B160" s="229"/>
    </row>
    <row r="161" ht="15.75">
      <c r="B161" s="229"/>
    </row>
    <row r="162" ht="15.75">
      <c r="B162" s="229"/>
    </row>
    <row r="163" ht="15.75">
      <c r="B163" s="229"/>
    </row>
    <row r="164" ht="15.75">
      <c r="B164" s="229"/>
    </row>
    <row r="165" ht="15.75">
      <c r="B165" s="229"/>
    </row>
    <row r="166" ht="15.75">
      <c r="B166" s="229"/>
    </row>
    <row r="167" ht="15.75">
      <c r="B167" s="229"/>
    </row>
    <row r="168" ht="15.75">
      <c r="B168" s="229"/>
    </row>
    <row r="169" ht="15.75">
      <c r="B169" s="229"/>
    </row>
    <row r="170" ht="15.75">
      <c r="B170" s="229"/>
    </row>
    <row r="171" ht="15.75">
      <c r="B171" s="229"/>
    </row>
    <row r="172" ht="15.75">
      <c r="B172" s="229"/>
    </row>
    <row r="173" ht="15.75">
      <c r="B173" s="229"/>
    </row>
    <row r="174" ht="15.75">
      <c r="B174" s="229"/>
    </row>
    <row r="175" ht="15.75">
      <c r="B175" s="229"/>
    </row>
    <row r="176" ht="15.75">
      <c r="B176" s="229"/>
    </row>
    <row r="177" ht="15.75">
      <c r="B177" s="229"/>
    </row>
    <row r="178" ht="15.75">
      <c r="B178" s="229"/>
    </row>
    <row r="179" ht="15.75">
      <c r="B179" s="229"/>
    </row>
    <row r="180" ht="15.75">
      <c r="B180" s="229"/>
    </row>
    <row r="181" ht="15.75">
      <c r="B181" s="229"/>
    </row>
    <row r="182" ht="15.75">
      <c r="B182" s="229"/>
    </row>
    <row r="183" ht="15.75">
      <c r="B183" s="229"/>
    </row>
    <row r="184" ht="15.75">
      <c r="B184" s="229"/>
    </row>
    <row r="185" ht="15.75">
      <c r="B185" s="229"/>
    </row>
    <row r="186" ht="15.75">
      <c r="B186" s="229"/>
    </row>
    <row r="187" ht="15.75">
      <c r="B187" s="229"/>
    </row>
    <row r="188" ht="15.75">
      <c r="B188" s="229"/>
    </row>
    <row r="189" ht="15.75">
      <c r="B189" s="229"/>
    </row>
    <row r="190" ht="15.75">
      <c r="B190" s="229"/>
    </row>
    <row r="191" ht="15.75">
      <c r="B191" s="229"/>
    </row>
    <row r="192" ht="15.75">
      <c r="B192" s="229"/>
    </row>
    <row r="193" ht="15.75">
      <c r="B193" s="229"/>
    </row>
    <row r="194" ht="15.75">
      <c r="B194" s="229"/>
    </row>
    <row r="195" ht="15.75">
      <c r="B195" s="229"/>
    </row>
    <row r="196" ht="15.75">
      <c r="B196" s="229"/>
    </row>
    <row r="197" ht="15.75">
      <c r="B197" s="229"/>
    </row>
    <row r="198" ht="15.75">
      <c r="B198" s="229"/>
    </row>
    <row r="199" ht="15.75">
      <c r="B199" s="229"/>
    </row>
    <row r="200" ht="15.75">
      <c r="B200" s="229"/>
    </row>
    <row r="201" ht="15.75">
      <c r="B201" s="229"/>
    </row>
    <row r="202" ht="15.75">
      <c r="B202" s="229"/>
    </row>
    <row r="203" ht="15.75">
      <c r="B203" s="229"/>
    </row>
    <row r="204" ht="15.75">
      <c r="B204" s="229"/>
    </row>
    <row r="205" ht="15.75">
      <c r="B205" s="229"/>
    </row>
    <row r="206" ht="15.75">
      <c r="B206" s="229"/>
    </row>
    <row r="207" ht="15.75">
      <c r="B207" s="229"/>
    </row>
    <row r="208" ht="15.75">
      <c r="B208" s="229"/>
    </row>
    <row r="209" ht="15.75">
      <c r="B209" s="229"/>
    </row>
    <row r="210" ht="15.75">
      <c r="B210" s="229"/>
    </row>
    <row r="211" ht="15.75">
      <c r="B211" s="229"/>
    </row>
    <row r="212" ht="15.75">
      <c r="B212" s="229"/>
    </row>
    <row r="213" ht="15.75">
      <c r="B213" s="229"/>
    </row>
    <row r="214" ht="15.75">
      <c r="B214" s="229"/>
    </row>
    <row r="215" ht="15.75">
      <c r="B215" s="229"/>
    </row>
    <row r="216" ht="15.75">
      <c r="B216" s="229"/>
    </row>
    <row r="217" ht="15.75">
      <c r="B217" s="229"/>
    </row>
    <row r="218" ht="15.75">
      <c r="B218" s="229"/>
    </row>
    <row r="219" ht="15.75">
      <c r="B219" s="229"/>
    </row>
    <row r="220" ht="15.75">
      <c r="B220" s="229"/>
    </row>
    <row r="221" ht="15.75">
      <c r="B221" s="229"/>
    </row>
    <row r="222" ht="15.75">
      <c r="B222" s="229"/>
    </row>
    <row r="223" ht="15.75">
      <c r="B223" s="229"/>
    </row>
    <row r="224" ht="15.75">
      <c r="B224" s="229"/>
    </row>
    <row r="225" ht="15.75">
      <c r="B225" s="229"/>
    </row>
    <row r="226" ht="15.75">
      <c r="B226" s="229"/>
    </row>
    <row r="227" ht="15.75">
      <c r="B227" s="229"/>
    </row>
    <row r="228" ht="15.75">
      <c r="B228" s="229"/>
    </row>
    <row r="229" ht="15.75">
      <c r="B229" s="229"/>
    </row>
    <row r="230" ht="15.75">
      <c r="B230" s="229"/>
    </row>
    <row r="231" ht="15.75">
      <c r="B231" s="229"/>
    </row>
    <row r="232" ht="15.75">
      <c r="B232" s="229"/>
    </row>
    <row r="233" ht="15.75">
      <c r="B233" s="229"/>
    </row>
    <row r="234" ht="15.75">
      <c r="B234" s="229"/>
    </row>
    <row r="235" ht="15.75">
      <c r="B235" s="229"/>
    </row>
    <row r="236" ht="15.75">
      <c r="B236" s="229"/>
    </row>
    <row r="237" ht="15.75">
      <c r="B237" s="229"/>
    </row>
    <row r="238" ht="15.75">
      <c r="B238" s="229"/>
    </row>
    <row r="239" ht="15.75">
      <c r="B239" s="229"/>
    </row>
    <row r="240" ht="15.75">
      <c r="B240" s="229"/>
    </row>
    <row r="241" ht="15.75">
      <c r="B241" s="229"/>
    </row>
    <row r="242" ht="15.75">
      <c r="B242" s="229"/>
    </row>
    <row r="243" ht="15.75">
      <c r="B243" s="229"/>
    </row>
    <row r="244" ht="15.75">
      <c r="B244" s="229"/>
    </row>
    <row r="245" ht="15.75">
      <c r="B245" s="229"/>
    </row>
    <row r="246" ht="15.75">
      <c r="B246" s="229"/>
    </row>
    <row r="247" ht="15.75">
      <c r="B247" s="229"/>
    </row>
    <row r="248" ht="15.75">
      <c r="B248" s="229"/>
    </row>
    <row r="249" ht="15.75">
      <c r="B249" s="229"/>
    </row>
    <row r="250" ht="15.75">
      <c r="B250" s="229"/>
    </row>
    <row r="251" ht="15.75">
      <c r="B251" s="229"/>
    </row>
    <row r="252" ht="15.75">
      <c r="B252" s="229"/>
    </row>
    <row r="253" ht="15.75">
      <c r="B253" s="229"/>
    </row>
    <row r="254" ht="15.75">
      <c r="B254" s="229"/>
    </row>
    <row r="255" ht="15.75">
      <c r="B255" s="229"/>
    </row>
    <row r="256" ht="15.75">
      <c r="B256" s="229"/>
    </row>
    <row r="257" ht="15.75">
      <c r="B257" s="229"/>
    </row>
    <row r="258" ht="15.75">
      <c r="B258" s="229"/>
    </row>
    <row r="259" ht="15.75">
      <c r="B259" s="229"/>
    </row>
    <row r="260" ht="15.75">
      <c r="B260" s="229"/>
    </row>
    <row r="261" ht="15.75">
      <c r="B261" s="229"/>
    </row>
    <row r="262" ht="15.75">
      <c r="B262" s="229"/>
    </row>
    <row r="263" ht="15.75">
      <c r="B263" s="229"/>
    </row>
    <row r="264" ht="15.75">
      <c r="B264" s="229"/>
    </row>
    <row r="265" ht="15.75">
      <c r="B265" s="229"/>
    </row>
    <row r="266" ht="15.75">
      <c r="B266" s="229"/>
    </row>
    <row r="267" ht="15.75">
      <c r="B267" s="229"/>
    </row>
    <row r="268" ht="15.75">
      <c r="B268" s="229"/>
    </row>
    <row r="269" ht="15.75">
      <c r="B269" s="229"/>
    </row>
    <row r="270" ht="15.75">
      <c r="B270" s="229"/>
    </row>
    <row r="271" ht="15.75">
      <c r="B271" s="229"/>
    </row>
    <row r="272" ht="15.75">
      <c r="B272" s="229"/>
    </row>
    <row r="273" ht="15.75">
      <c r="B273" s="229"/>
    </row>
    <row r="274" ht="15.75">
      <c r="B274" s="229"/>
    </row>
    <row r="275" ht="15.75">
      <c r="B275" s="229"/>
    </row>
    <row r="276" ht="15.75">
      <c r="B276" s="229"/>
    </row>
    <row r="277" ht="15.75">
      <c r="B277" s="229"/>
    </row>
    <row r="278" ht="15.75">
      <c r="B278" s="229"/>
    </row>
    <row r="279" ht="15.75">
      <c r="B279" s="229"/>
    </row>
    <row r="280" ht="15.75">
      <c r="B280" s="229"/>
    </row>
    <row r="281" ht="15.75">
      <c r="B281" s="229"/>
    </row>
    <row r="282" ht="15.75">
      <c r="B282" s="229"/>
    </row>
    <row r="283" ht="15.75">
      <c r="B283" s="229"/>
    </row>
    <row r="284" ht="15.75">
      <c r="B284" s="229"/>
    </row>
    <row r="285" ht="15.75">
      <c r="B285" s="229"/>
    </row>
    <row r="286" ht="15.75">
      <c r="B286" s="229"/>
    </row>
    <row r="287" ht="15.75">
      <c r="B287" s="229"/>
    </row>
    <row r="288" ht="15.75">
      <c r="B288" s="229"/>
    </row>
    <row r="289" ht="15.75">
      <c r="B289" s="229"/>
    </row>
    <row r="290" ht="15.75">
      <c r="B290" s="229"/>
    </row>
    <row r="291" ht="15.75">
      <c r="B291" s="229"/>
    </row>
    <row r="292" ht="15.75">
      <c r="B292" s="229"/>
    </row>
    <row r="293" ht="15.75">
      <c r="B293" s="229"/>
    </row>
    <row r="294" ht="15.75">
      <c r="B294" s="229"/>
    </row>
    <row r="295" ht="15.75">
      <c r="B295" s="229"/>
    </row>
    <row r="296" ht="15.75">
      <c r="B296" s="229"/>
    </row>
    <row r="297" ht="15.75">
      <c r="B297" s="229"/>
    </row>
    <row r="298" ht="15.75">
      <c r="B298" s="229"/>
    </row>
    <row r="299" ht="15.75">
      <c r="B299" s="229"/>
    </row>
    <row r="300" ht="15.75">
      <c r="B300" s="229"/>
    </row>
    <row r="301" ht="15.75">
      <c r="B301" s="229"/>
    </row>
    <row r="302" ht="15.75">
      <c r="B302" s="229"/>
    </row>
    <row r="303" ht="15.75">
      <c r="B303" s="229"/>
    </row>
    <row r="304" ht="15.75">
      <c r="B304" s="229"/>
    </row>
    <row r="305" ht="15.75">
      <c r="B305" s="229"/>
    </row>
    <row r="306" ht="15.75">
      <c r="B306" s="229"/>
    </row>
    <row r="307" ht="15.75">
      <c r="B307" s="229"/>
    </row>
    <row r="308" ht="15.75">
      <c r="B308" s="229"/>
    </row>
    <row r="309" ht="15.75">
      <c r="B309" s="229"/>
    </row>
    <row r="310" ht="15.75">
      <c r="B310" s="229"/>
    </row>
    <row r="311" ht="15.75">
      <c r="B311" s="229"/>
    </row>
    <row r="312" ht="15.75">
      <c r="B312" s="229"/>
    </row>
    <row r="313" ht="15.75">
      <c r="B313" s="229"/>
    </row>
    <row r="314" ht="15.75">
      <c r="B314" s="229"/>
    </row>
    <row r="315" ht="15.75">
      <c r="B315" s="229"/>
    </row>
    <row r="316" ht="15.75">
      <c r="B316" s="229"/>
    </row>
    <row r="317" ht="15.75">
      <c r="B317" s="229"/>
    </row>
    <row r="318" ht="15.75">
      <c r="B318" s="229"/>
    </row>
    <row r="319" ht="15.75">
      <c r="B319" s="229"/>
    </row>
    <row r="320" ht="15.75">
      <c r="B320" s="229"/>
    </row>
    <row r="321" ht="15.75">
      <c r="B321" s="229"/>
    </row>
    <row r="322" ht="15.75">
      <c r="B322" s="229"/>
    </row>
    <row r="323" ht="15.75">
      <c r="B323" s="229"/>
    </row>
    <row r="324" ht="15.75">
      <c r="B324" s="229"/>
    </row>
    <row r="325" ht="15.75">
      <c r="B325" s="229"/>
    </row>
    <row r="326" ht="15.75">
      <c r="B326" s="229"/>
    </row>
    <row r="327" ht="15.75">
      <c r="B327" s="229"/>
    </row>
    <row r="328" ht="15.75">
      <c r="B328" s="229"/>
    </row>
    <row r="329" ht="15.75">
      <c r="B329" s="229"/>
    </row>
    <row r="330" ht="15.75">
      <c r="B330" s="229"/>
    </row>
    <row r="331" ht="15.75">
      <c r="B331" s="229"/>
    </row>
    <row r="332" ht="15.75">
      <c r="B332" s="229"/>
    </row>
    <row r="333" ht="15.75">
      <c r="B333" s="229"/>
    </row>
    <row r="334" ht="15.75">
      <c r="B334" s="229"/>
    </row>
    <row r="335" ht="15.75">
      <c r="B335" s="229"/>
    </row>
    <row r="336" ht="15.75">
      <c r="B336" s="229"/>
    </row>
    <row r="337" ht="15.75">
      <c r="B337" s="229"/>
    </row>
    <row r="338" ht="15.75">
      <c r="B338" s="229"/>
    </row>
    <row r="339" ht="15.75">
      <c r="B339" s="229"/>
    </row>
    <row r="340" ht="15.75">
      <c r="B340" s="229"/>
    </row>
    <row r="341" ht="15.75">
      <c r="B341" s="229"/>
    </row>
    <row r="342" ht="15.75">
      <c r="B342" s="229"/>
    </row>
    <row r="343" ht="15.75">
      <c r="B343" s="229"/>
    </row>
    <row r="344" ht="15.75">
      <c r="B344" s="229"/>
    </row>
    <row r="345" ht="15.75">
      <c r="B345" s="229"/>
    </row>
    <row r="346" ht="15.75">
      <c r="B346" s="229"/>
    </row>
    <row r="347" ht="15.75">
      <c r="B347" s="229"/>
    </row>
    <row r="348" ht="15.75">
      <c r="B348" s="229"/>
    </row>
    <row r="349" ht="15.75">
      <c r="B349" s="229"/>
    </row>
    <row r="350" ht="15.75">
      <c r="B350" s="229"/>
    </row>
    <row r="351" ht="15.75">
      <c r="B351" s="229"/>
    </row>
    <row r="352" ht="15.75">
      <c r="B352" s="229"/>
    </row>
    <row r="353" ht="15.75">
      <c r="B353" s="229"/>
    </row>
    <row r="354" ht="15.75">
      <c r="B354" s="229"/>
    </row>
    <row r="355" ht="15.75">
      <c r="B355" s="229"/>
    </row>
    <row r="356" ht="15.75">
      <c r="B356" s="229"/>
    </row>
    <row r="357" ht="15.75">
      <c r="B357" s="229"/>
    </row>
    <row r="358" ht="15.75">
      <c r="B358" s="229"/>
    </row>
    <row r="359" ht="15.75">
      <c r="B359" s="229"/>
    </row>
    <row r="360" ht="15.75">
      <c r="B360" s="229"/>
    </row>
    <row r="361" ht="15.75">
      <c r="B361" s="229"/>
    </row>
    <row r="362" ht="15.75">
      <c r="B362" s="229"/>
    </row>
    <row r="363" ht="15.75">
      <c r="B363" s="229"/>
    </row>
    <row r="364" ht="15.75">
      <c r="B364" s="229"/>
    </row>
    <row r="365" ht="15.75">
      <c r="B365" s="229"/>
    </row>
    <row r="366" ht="15.75">
      <c r="B366" s="229"/>
    </row>
    <row r="367" ht="15.75">
      <c r="B367" s="229"/>
    </row>
    <row r="368" ht="15.75">
      <c r="B368" s="229"/>
    </row>
    <row r="369" ht="15.75">
      <c r="B369" s="229"/>
    </row>
    <row r="370" ht="15.75">
      <c r="B370" s="229"/>
    </row>
    <row r="371" ht="15.75">
      <c r="B371" s="229"/>
    </row>
    <row r="372" ht="15.75">
      <c r="B372" s="229"/>
    </row>
    <row r="373" ht="15.75">
      <c r="B373" s="229"/>
    </row>
    <row r="374" ht="15.75">
      <c r="B374" s="229"/>
    </row>
    <row r="375" ht="15.75">
      <c r="B375" s="229"/>
    </row>
    <row r="376" ht="15.75">
      <c r="B376" s="229"/>
    </row>
    <row r="377" ht="15.75">
      <c r="B377" s="229"/>
    </row>
    <row r="378" ht="15.75">
      <c r="B378" s="229"/>
    </row>
    <row r="379" ht="15.75">
      <c r="B379" s="229"/>
    </row>
    <row r="380" ht="15.75">
      <c r="B380" s="229"/>
    </row>
    <row r="381" ht="15.75">
      <c r="B381" s="229"/>
    </row>
    <row r="382" ht="15.75">
      <c r="B382" s="229"/>
    </row>
    <row r="383" ht="15.75">
      <c r="B383" s="229"/>
    </row>
    <row r="384" ht="15.75">
      <c r="B384" s="229"/>
    </row>
    <row r="385" ht="15.75">
      <c r="B385" s="229"/>
    </row>
    <row r="386" ht="15.75">
      <c r="B386" s="229"/>
    </row>
    <row r="387" ht="15.75">
      <c r="B387" s="229"/>
    </row>
    <row r="388" ht="15.75">
      <c r="B388" s="229"/>
    </row>
    <row r="389" ht="15.75">
      <c r="B389" s="229"/>
    </row>
    <row r="390" ht="15.75">
      <c r="B390" s="229"/>
    </row>
    <row r="391" ht="15.75">
      <c r="B391" s="229"/>
    </row>
    <row r="392" ht="15.75">
      <c r="B392" s="229"/>
    </row>
    <row r="393" ht="15.75">
      <c r="B393" s="229"/>
    </row>
    <row r="394" ht="15.75">
      <c r="B394" s="229"/>
    </row>
    <row r="395" ht="15.75">
      <c r="B395" s="229"/>
    </row>
    <row r="396" ht="15.75">
      <c r="B396" s="229"/>
    </row>
    <row r="397" ht="15.75">
      <c r="B397" s="229"/>
    </row>
    <row r="398" ht="15.75">
      <c r="B398" s="229"/>
    </row>
    <row r="399" ht="15.75">
      <c r="B399" s="229"/>
    </row>
    <row r="400" ht="15.75">
      <c r="B400" s="229"/>
    </row>
    <row r="401" ht="15.75">
      <c r="B401" s="229"/>
    </row>
    <row r="402" ht="15.75">
      <c r="B402" s="229"/>
    </row>
    <row r="403" ht="15.75">
      <c r="B403" s="229"/>
    </row>
    <row r="404" ht="15.75">
      <c r="B404" s="229"/>
    </row>
    <row r="405" ht="15.75">
      <c r="B405" s="229"/>
    </row>
    <row r="406" ht="15.75">
      <c r="B406" s="229"/>
    </row>
    <row r="407" ht="15.75">
      <c r="B407" s="229"/>
    </row>
    <row r="408" ht="15.75">
      <c r="B408" s="229"/>
    </row>
    <row r="409" ht="15.75">
      <c r="B409" s="229"/>
    </row>
    <row r="410" ht="15.75">
      <c r="B410" s="229"/>
    </row>
    <row r="411" ht="15.75">
      <c r="B411" s="229"/>
    </row>
    <row r="412" ht="15.75">
      <c r="B412" s="229"/>
    </row>
    <row r="413" ht="15.75">
      <c r="B413" s="229"/>
    </row>
    <row r="414" ht="15.75">
      <c r="B414" s="229"/>
    </row>
    <row r="415" ht="15.75">
      <c r="B415" s="229"/>
    </row>
    <row r="416" ht="15.75">
      <c r="B416" s="229"/>
    </row>
    <row r="417" ht="15.75">
      <c r="B417" s="229"/>
    </row>
    <row r="418" ht="15.75">
      <c r="B418" s="229"/>
    </row>
    <row r="419" ht="15.75">
      <c r="B419" s="229"/>
    </row>
    <row r="420" ht="15.75">
      <c r="B420" s="229"/>
    </row>
    <row r="421" ht="15.75">
      <c r="B421" s="229"/>
    </row>
    <row r="422" ht="15.75">
      <c r="B422" s="229"/>
    </row>
    <row r="423" ht="15.75">
      <c r="B423" s="229"/>
    </row>
    <row r="424" ht="15.75">
      <c r="B424" s="229"/>
    </row>
    <row r="425" ht="15.75">
      <c r="B425" s="229"/>
    </row>
    <row r="426" ht="15.75">
      <c r="B426" s="229"/>
    </row>
    <row r="427" ht="15.75">
      <c r="B427" s="229"/>
    </row>
    <row r="428" ht="15.75">
      <c r="B428" s="229"/>
    </row>
    <row r="429" ht="15.75">
      <c r="B429" s="229"/>
    </row>
    <row r="430" ht="15.75">
      <c r="B430" s="229"/>
    </row>
    <row r="431" ht="15.75">
      <c r="B431" s="229"/>
    </row>
    <row r="432" ht="15.75">
      <c r="B432" s="229"/>
    </row>
    <row r="433" ht="15.75">
      <c r="B433" s="229"/>
    </row>
    <row r="434" ht="15.75">
      <c r="B434" s="229"/>
    </row>
    <row r="435" ht="15.75">
      <c r="B435" s="229"/>
    </row>
    <row r="436" ht="15.75">
      <c r="B436" s="229"/>
    </row>
    <row r="437" ht="15.75">
      <c r="B437" s="229"/>
    </row>
    <row r="438" ht="15.75">
      <c r="B438" s="229"/>
    </row>
    <row r="439" ht="15.75">
      <c r="B439" s="229"/>
    </row>
    <row r="440" ht="15.75">
      <c r="B440" s="229"/>
    </row>
    <row r="441" ht="15.75">
      <c r="B441" s="229"/>
    </row>
    <row r="442" ht="15.75">
      <c r="B442" s="229"/>
    </row>
    <row r="443" ht="15.75">
      <c r="B443" s="229"/>
    </row>
    <row r="444" ht="15.75">
      <c r="B444" s="229"/>
    </row>
    <row r="445" ht="15.75">
      <c r="B445" s="229"/>
    </row>
    <row r="446" ht="15.75">
      <c r="B446" s="229"/>
    </row>
    <row r="447" ht="15.75">
      <c r="B447" s="229"/>
    </row>
    <row r="448" ht="15.75">
      <c r="B448" s="229"/>
    </row>
    <row r="449" ht="15.75">
      <c r="B449" s="229"/>
    </row>
    <row r="450" ht="15.75">
      <c r="B450" s="229"/>
    </row>
    <row r="451" ht="15.75">
      <c r="B451" s="229"/>
    </row>
    <row r="452" ht="15.75">
      <c r="B452" s="229"/>
    </row>
    <row r="453" ht="15.75">
      <c r="B453" s="229"/>
    </row>
    <row r="454" ht="15.75">
      <c r="B454" s="229"/>
    </row>
    <row r="455" ht="15.75">
      <c r="B455" s="229"/>
    </row>
    <row r="456" ht="15.75">
      <c r="B456" s="229"/>
    </row>
    <row r="457" ht="15.75">
      <c r="B457" s="229"/>
    </row>
    <row r="458" ht="15.75">
      <c r="B458" s="229"/>
    </row>
    <row r="459" ht="15.75">
      <c r="B459" s="229"/>
    </row>
    <row r="460" ht="15.75">
      <c r="B460" s="229"/>
    </row>
    <row r="461" ht="15.75">
      <c r="B461" s="229"/>
    </row>
    <row r="462" ht="15.75">
      <c r="B462" s="229"/>
    </row>
    <row r="463" ht="15.75">
      <c r="B463" s="229"/>
    </row>
    <row r="464" ht="15.75">
      <c r="B464" s="229"/>
    </row>
    <row r="465" ht="15.75">
      <c r="B465" s="229"/>
    </row>
    <row r="466" ht="15.75">
      <c r="B466" s="229"/>
    </row>
    <row r="467" ht="15.75">
      <c r="B467" s="229"/>
    </row>
    <row r="468" ht="15.75">
      <c r="B468" s="229"/>
    </row>
    <row r="469" ht="15.75">
      <c r="B469" s="229"/>
    </row>
    <row r="470" ht="15.75">
      <c r="B470" s="229"/>
    </row>
    <row r="471" ht="15.75">
      <c r="B471" s="229"/>
    </row>
    <row r="472" ht="15.75">
      <c r="B472" s="229"/>
    </row>
    <row r="473" ht="15.75">
      <c r="B473" s="229"/>
    </row>
    <row r="474" ht="15.75">
      <c r="B474" s="229"/>
    </row>
    <row r="475" ht="15.75">
      <c r="B475" s="229"/>
    </row>
    <row r="476" ht="15.75">
      <c r="B476" s="229"/>
    </row>
    <row r="477" ht="15.75">
      <c r="B477" s="229"/>
    </row>
    <row r="478" ht="15.75">
      <c r="B478" s="229"/>
    </row>
    <row r="479" ht="15.75">
      <c r="B479" s="229"/>
    </row>
    <row r="480" ht="15.75">
      <c r="B480" s="229"/>
    </row>
    <row r="481" ht="15.75">
      <c r="B481" s="229"/>
    </row>
    <row r="482" ht="15.75">
      <c r="B482" s="229"/>
    </row>
    <row r="483" ht="15.75">
      <c r="B483" s="229"/>
    </row>
    <row r="484" ht="15.75">
      <c r="B484" s="229"/>
    </row>
    <row r="485" ht="15.75">
      <c r="B485" s="229"/>
    </row>
    <row r="486" ht="15.75">
      <c r="B486" s="229"/>
    </row>
    <row r="487" ht="15.75">
      <c r="B487" s="229"/>
    </row>
    <row r="488" ht="15.75">
      <c r="B488" s="229"/>
    </row>
    <row r="489" ht="15.75">
      <c r="B489" s="229"/>
    </row>
    <row r="490" ht="15.75">
      <c r="B490" s="229"/>
    </row>
    <row r="491" ht="15.75">
      <c r="B491" s="229"/>
    </row>
    <row r="492" ht="15.75">
      <c r="B492" s="229"/>
    </row>
    <row r="493" ht="15.75">
      <c r="B493" s="229"/>
    </row>
    <row r="494" ht="15.75">
      <c r="B494" s="229"/>
    </row>
    <row r="495" ht="15.75">
      <c r="B495" s="229"/>
    </row>
    <row r="496" ht="15.75">
      <c r="B496" s="229"/>
    </row>
    <row r="497" ht="15.75">
      <c r="B497" s="229"/>
    </row>
    <row r="498" ht="15.75">
      <c r="B498" s="229"/>
    </row>
    <row r="499" ht="15.75">
      <c r="B499" s="229"/>
    </row>
    <row r="500" ht="15.75">
      <c r="B500" s="229"/>
    </row>
    <row r="501" ht="15.75">
      <c r="B501" s="229"/>
    </row>
    <row r="502" ht="15.75">
      <c r="B502" s="229"/>
    </row>
    <row r="503" ht="15.75">
      <c r="B503" s="229"/>
    </row>
    <row r="504" ht="15.75">
      <c r="B504" s="229"/>
    </row>
    <row r="505" ht="15.75">
      <c r="B505" s="229"/>
    </row>
    <row r="506" ht="15.75">
      <c r="B506" s="229"/>
    </row>
    <row r="507" ht="15.75">
      <c r="B507" s="229"/>
    </row>
    <row r="508" ht="15.75">
      <c r="B508" s="229"/>
    </row>
    <row r="509" ht="15.75">
      <c r="B509" s="229"/>
    </row>
    <row r="510" ht="15.75">
      <c r="B510" s="229"/>
    </row>
    <row r="511" ht="15.75">
      <c r="B511" s="229"/>
    </row>
    <row r="512" ht="15.75">
      <c r="B512" s="229"/>
    </row>
    <row r="513" ht="15.75">
      <c r="B513" s="229"/>
    </row>
    <row r="514" ht="15.75">
      <c r="B514" s="229"/>
    </row>
    <row r="515" ht="15.75">
      <c r="B515" s="229"/>
    </row>
    <row r="516" ht="15.75">
      <c r="B516" s="229"/>
    </row>
    <row r="517" ht="15.75">
      <c r="B517" s="229"/>
    </row>
    <row r="518" ht="15.75">
      <c r="B518" s="229"/>
    </row>
    <row r="519" ht="15.75">
      <c r="B519" s="229"/>
    </row>
    <row r="520" ht="15.75">
      <c r="B520" s="229"/>
    </row>
    <row r="521" ht="15.75">
      <c r="B521" s="229"/>
    </row>
    <row r="522" ht="15.75">
      <c r="B522" s="229"/>
    </row>
    <row r="523" ht="15.75">
      <c r="B523" s="229"/>
    </row>
    <row r="524" ht="15.75">
      <c r="B524" s="229"/>
    </row>
    <row r="525" ht="15.75">
      <c r="B525" s="229"/>
    </row>
    <row r="526" ht="15.75">
      <c r="B526" s="229"/>
    </row>
    <row r="527" ht="15.75">
      <c r="B527" s="229"/>
    </row>
    <row r="528" ht="15.75">
      <c r="B528" s="229"/>
    </row>
    <row r="529" ht="15.75">
      <c r="B529" s="229"/>
    </row>
    <row r="530" ht="15.75">
      <c r="B530" s="229"/>
    </row>
    <row r="531" ht="15.75">
      <c r="B531" s="229"/>
    </row>
    <row r="532" ht="15.75">
      <c r="B532" s="229"/>
    </row>
    <row r="533" ht="15.75">
      <c r="B533" s="229"/>
    </row>
    <row r="534" ht="15.75">
      <c r="B534" s="229"/>
    </row>
    <row r="535" ht="15.75">
      <c r="B535" s="229"/>
    </row>
    <row r="536" ht="15.75">
      <c r="B536" s="229"/>
    </row>
    <row r="537" ht="15.75">
      <c r="B537" s="229"/>
    </row>
    <row r="538" ht="15.75">
      <c r="B538" s="229"/>
    </row>
    <row r="539" ht="15.75">
      <c r="B539" s="229"/>
    </row>
    <row r="540" ht="15.75">
      <c r="B540" s="229"/>
    </row>
    <row r="541" ht="15.75">
      <c r="B541" s="229"/>
    </row>
    <row r="542" ht="15.75">
      <c r="B542" s="229"/>
    </row>
    <row r="543" ht="15.75">
      <c r="B543" s="229"/>
    </row>
    <row r="544" ht="15.75">
      <c r="B544" s="229"/>
    </row>
    <row r="545" ht="15.75">
      <c r="B545" s="229"/>
    </row>
    <row r="546" ht="15.75">
      <c r="B546" s="229"/>
    </row>
    <row r="547" ht="15.75">
      <c r="B547" s="229"/>
    </row>
    <row r="548" ht="15.75">
      <c r="B548" s="229"/>
    </row>
    <row r="549" ht="15.75">
      <c r="B549" s="229"/>
    </row>
    <row r="550" ht="15.75">
      <c r="B550" s="229"/>
    </row>
    <row r="551" ht="15.75">
      <c r="B551" s="229"/>
    </row>
    <row r="552" ht="15.75">
      <c r="B552" s="229"/>
    </row>
    <row r="553" ht="15.75">
      <c r="B553" s="229"/>
    </row>
    <row r="554" ht="15.75">
      <c r="B554" s="229"/>
    </row>
    <row r="555" ht="15.75">
      <c r="B555" s="229"/>
    </row>
    <row r="556" ht="15.75">
      <c r="B556" s="229"/>
    </row>
    <row r="557" ht="15.75">
      <c r="B557" s="229"/>
    </row>
    <row r="558" ht="15.75">
      <c r="B558" s="229"/>
    </row>
    <row r="559" ht="15.75">
      <c r="B559" s="229"/>
    </row>
    <row r="560" ht="15.75">
      <c r="B560" s="229"/>
    </row>
    <row r="561" ht="15.75">
      <c r="B561" s="229"/>
    </row>
    <row r="562" ht="15.75">
      <c r="B562" s="229"/>
    </row>
    <row r="563" ht="15.75">
      <c r="B563" s="229"/>
    </row>
    <row r="564" ht="15.75">
      <c r="B564" s="229"/>
    </row>
    <row r="565" ht="15.75">
      <c r="B565" s="229"/>
    </row>
    <row r="566" ht="15.75">
      <c r="B566" s="229"/>
    </row>
    <row r="567" ht="15.75">
      <c r="B567" s="229"/>
    </row>
    <row r="568" ht="15.75">
      <c r="B568" s="229"/>
    </row>
    <row r="569" ht="15.75">
      <c r="B569" s="229"/>
    </row>
    <row r="570" ht="15.75">
      <c r="B570" s="229"/>
    </row>
    <row r="571" ht="15.75">
      <c r="B571" s="229"/>
    </row>
    <row r="572" ht="15.75">
      <c r="B572" s="229"/>
    </row>
    <row r="573" ht="15.75">
      <c r="B573" s="229"/>
    </row>
    <row r="574" ht="15.75">
      <c r="B574" s="229"/>
    </row>
    <row r="575" ht="15.75">
      <c r="B575" s="229"/>
    </row>
    <row r="576" ht="15.75">
      <c r="B576" s="229"/>
    </row>
    <row r="577" ht="15.75">
      <c r="B577" s="229"/>
    </row>
    <row r="578" ht="15.75">
      <c r="B578" s="229"/>
    </row>
    <row r="579" ht="15.75">
      <c r="B579" s="229"/>
    </row>
    <row r="580" ht="15.75">
      <c r="B580" s="229"/>
    </row>
    <row r="581" ht="15.75">
      <c r="B581" s="229"/>
    </row>
    <row r="582" ht="15.75">
      <c r="B582" s="229"/>
    </row>
    <row r="583" ht="15.75">
      <c r="B583" s="229"/>
    </row>
    <row r="584" ht="15.75">
      <c r="B584" s="229"/>
    </row>
    <row r="585" ht="15.75">
      <c r="B585" s="229"/>
    </row>
    <row r="586" ht="15.75">
      <c r="B586" s="229"/>
    </row>
    <row r="587" ht="15.75">
      <c r="B587" s="229"/>
    </row>
    <row r="588" ht="15.75">
      <c r="B588" s="229"/>
    </row>
    <row r="589" ht="15.75">
      <c r="B589" s="229"/>
    </row>
    <row r="590" ht="15.75">
      <c r="B590" s="229"/>
    </row>
    <row r="591" ht="15.75">
      <c r="B591" s="229"/>
    </row>
    <row r="592" ht="15.75">
      <c r="B592" s="229"/>
    </row>
    <row r="593" ht="15.75">
      <c r="B593" s="229"/>
    </row>
    <row r="594" ht="15.75">
      <c r="B594" s="229"/>
    </row>
    <row r="595" ht="15.75">
      <c r="B595" s="229"/>
    </row>
    <row r="596" ht="15.75">
      <c r="B596" s="229"/>
    </row>
    <row r="597" ht="15.75">
      <c r="B597" s="229"/>
    </row>
    <row r="598" ht="15.75">
      <c r="B598" s="229"/>
    </row>
    <row r="599" ht="15.75">
      <c r="B599" s="229"/>
    </row>
    <row r="600" ht="15.75">
      <c r="B600" s="229"/>
    </row>
    <row r="601" ht="15.75">
      <c r="B601" s="229"/>
    </row>
    <row r="602" ht="15.75">
      <c r="B602" s="229"/>
    </row>
    <row r="603" ht="15.75">
      <c r="B603" s="229"/>
    </row>
    <row r="604" ht="15.75">
      <c r="B604" s="229"/>
    </row>
    <row r="605" ht="15.75">
      <c r="B605" s="229"/>
    </row>
    <row r="606" ht="15.75">
      <c r="B606" s="229"/>
    </row>
    <row r="607" ht="15.75">
      <c r="B607" s="229"/>
    </row>
    <row r="608" ht="15.75">
      <c r="B608" s="229"/>
    </row>
    <row r="609" ht="15.75">
      <c r="B609" s="229"/>
    </row>
    <row r="610" ht="15.75">
      <c r="B610" s="229"/>
    </row>
    <row r="611" ht="15.75">
      <c r="B611" s="229"/>
    </row>
    <row r="612" ht="15.75">
      <c r="B612" s="229"/>
    </row>
    <row r="613" ht="15.75">
      <c r="B613" s="229"/>
    </row>
    <row r="614" ht="15.75">
      <c r="B614" s="229"/>
    </row>
    <row r="615" ht="15.75">
      <c r="B615" s="229"/>
    </row>
    <row r="616" ht="15.75">
      <c r="B616" s="229"/>
    </row>
    <row r="617" ht="15.75">
      <c r="B617" s="229"/>
    </row>
    <row r="618" ht="15.75">
      <c r="B618" s="229"/>
    </row>
    <row r="619" ht="15.75">
      <c r="B619" s="229"/>
    </row>
    <row r="620" ht="15.75">
      <c r="B620" s="229"/>
    </row>
    <row r="621" ht="15.75">
      <c r="B621" s="229"/>
    </row>
    <row r="622" ht="15.75">
      <c r="B622" s="229"/>
    </row>
    <row r="623" ht="15.75">
      <c r="B623" s="229"/>
    </row>
    <row r="624" ht="15.75">
      <c r="B624" s="229"/>
    </row>
    <row r="625" ht="15.75">
      <c r="B625" s="229"/>
    </row>
    <row r="626" ht="15.75">
      <c r="B626" s="229"/>
    </row>
    <row r="627" ht="15.75">
      <c r="B627" s="229"/>
    </row>
    <row r="628" ht="15.75">
      <c r="B628" s="229"/>
    </row>
    <row r="629" ht="15.75">
      <c r="B629" s="229"/>
    </row>
    <row r="630" ht="15.75">
      <c r="B630" s="229"/>
    </row>
    <row r="631" ht="15.75">
      <c r="B631" s="229"/>
    </row>
    <row r="632" ht="15.75">
      <c r="B632" s="229"/>
    </row>
    <row r="633" ht="15.75">
      <c r="B633" s="229"/>
    </row>
    <row r="634" ht="15.75">
      <c r="B634" s="229"/>
    </row>
    <row r="635" ht="15.75">
      <c r="B635" s="229"/>
    </row>
    <row r="636" ht="15.75">
      <c r="B636" s="229"/>
    </row>
    <row r="637" ht="15.75">
      <c r="B637" s="229"/>
    </row>
    <row r="638" ht="15.75">
      <c r="B638" s="229"/>
    </row>
    <row r="639" ht="15.75">
      <c r="B639" s="229"/>
    </row>
    <row r="640" ht="15.75">
      <c r="B640" s="229"/>
    </row>
    <row r="641" ht="15.75">
      <c r="B641" s="229"/>
    </row>
    <row r="642" ht="15.75">
      <c r="B642" s="229"/>
    </row>
    <row r="643" ht="15.75">
      <c r="B643" s="229"/>
    </row>
    <row r="644" ht="15.75">
      <c r="B644" s="229"/>
    </row>
    <row r="645" ht="15.75">
      <c r="B645" s="229"/>
    </row>
    <row r="646" ht="15.75">
      <c r="B646" s="229"/>
    </row>
    <row r="647" ht="15.75">
      <c r="B647" s="229"/>
    </row>
    <row r="648" ht="15.75">
      <c r="B648" s="229"/>
    </row>
    <row r="649" ht="15.75">
      <c r="B649" s="229"/>
    </row>
    <row r="650" ht="15.75">
      <c r="B650" s="229"/>
    </row>
    <row r="651" ht="15.75">
      <c r="B651" s="229"/>
    </row>
    <row r="652" ht="15.75">
      <c r="B652" s="229"/>
    </row>
    <row r="653" ht="15.75">
      <c r="B653" s="229"/>
    </row>
    <row r="654" ht="15.75">
      <c r="B654" s="229"/>
    </row>
    <row r="655" ht="15.75">
      <c r="B655" s="229"/>
    </row>
    <row r="656" ht="15.75">
      <c r="B656" s="229"/>
    </row>
    <row r="657" ht="15.75">
      <c r="B657" s="229"/>
    </row>
    <row r="658" ht="15.75">
      <c r="B658" s="229"/>
    </row>
    <row r="659" ht="15.75">
      <c r="B659" s="229"/>
    </row>
    <row r="660" ht="15.75">
      <c r="B660" s="229"/>
    </row>
    <row r="661" ht="15.75">
      <c r="B661" s="229"/>
    </row>
    <row r="662" ht="15.75">
      <c r="B662" s="229"/>
    </row>
    <row r="663" ht="15.75">
      <c r="B663" s="229"/>
    </row>
    <row r="664" ht="15.75">
      <c r="B664" s="229"/>
    </row>
    <row r="665" ht="15.75">
      <c r="B665" s="229"/>
    </row>
    <row r="666" ht="15.75">
      <c r="B666" s="229"/>
    </row>
    <row r="667" ht="15.75">
      <c r="B667" s="229"/>
    </row>
    <row r="668" ht="15.75">
      <c r="B668" s="229"/>
    </row>
    <row r="669" ht="15.75">
      <c r="B669" s="229"/>
    </row>
    <row r="670" ht="15.75">
      <c r="B670" s="229"/>
    </row>
    <row r="671" ht="15.75">
      <c r="B671" s="229"/>
    </row>
    <row r="672" ht="15.75">
      <c r="B672" s="229"/>
    </row>
    <row r="673" ht="15.75">
      <c r="B673" s="229"/>
    </row>
    <row r="674" ht="15.75">
      <c r="B674" s="229"/>
    </row>
    <row r="675" ht="15.75">
      <c r="B675" s="229"/>
    </row>
    <row r="676" ht="15.75">
      <c r="B676" s="229"/>
    </row>
    <row r="677" ht="15.75">
      <c r="B677" s="229"/>
    </row>
    <row r="678" ht="15.75">
      <c r="B678" s="229"/>
    </row>
    <row r="679" ht="15.75">
      <c r="B679" s="229"/>
    </row>
    <row r="680" ht="15.75">
      <c r="B680" s="229"/>
    </row>
    <row r="681" ht="15.75">
      <c r="B681" s="229"/>
    </row>
    <row r="682" ht="15.75">
      <c r="B682" s="229"/>
    </row>
    <row r="683" ht="15.75">
      <c r="B683" s="229"/>
    </row>
    <row r="684" ht="15.75">
      <c r="B684" s="229"/>
    </row>
    <row r="685" ht="15.75">
      <c r="B685" s="229"/>
    </row>
    <row r="686" ht="15.75">
      <c r="B686" s="229"/>
    </row>
    <row r="687" ht="15.75">
      <c r="B687" s="229"/>
    </row>
    <row r="688" ht="15.75">
      <c r="B688" s="229"/>
    </row>
    <row r="689" ht="15.75">
      <c r="B689" s="229"/>
    </row>
    <row r="690" ht="15.75">
      <c r="B690" s="229"/>
    </row>
    <row r="691" ht="15.75">
      <c r="B691" s="229"/>
    </row>
    <row r="692" ht="15.75">
      <c r="B692" s="229"/>
    </row>
    <row r="693" ht="15.75">
      <c r="B693" s="229"/>
    </row>
    <row r="694" ht="15.75">
      <c r="B694" s="229"/>
    </row>
    <row r="695" ht="15.75">
      <c r="B695" s="229"/>
    </row>
    <row r="696" ht="15.75">
      <c r="B696" s="229"/>
    </row>
    <row r="697" ht="15.75">
      <c r="B697" s="229"/>
    </row>
    <row r="698" ht="15.75">
      <c r="B698" s="229"/>
    </row>
    <row r="699" ht="15.75">
      <c r="B699" s="229"/>
    </row>
    <row r="700" ht="15.75">
      <c r="B700" s="229"/>
    </row>
    <row r="701" ht="15.75">
      <c r="B701" s="229"/>
    </row>
    <row r="702" ht="15.75">
      <c r="B702" s="229"/>
    </row>
    <row r="703" ht="15.75">
      <c r="B703" s="229"/>
    </row>
    <row r="704" ht="15.75">
      <c r="B704" s="229"/>
    </row>
    <row r="705" ht="15.75">
      <c r="B705" s="229"/>
    </row>
    <row r="706" ht="15.75">
      <c r="B706" s="229"/>
    </row>
    <row r="707" ht="15.75">
      <c r="B707" s="229"/>
    </row>
    <row r="708" ht="15.75">
      <c r="B708" s="229"/>
    </row>
    <row r="709" ht="15.75">
      <c r="B709" s="229"/>
    </row>
    <row r="710" ht="15.75">
      <c r="B710" s="229"/>
    </row>
    <row r="711" ht="15.75">
      <c r="B711" s="229"/>
    </row>
    <row r="712" ht="15.75">
      <c r="B712" s="229"/>
    </row>
    <row r="713" ht="15.75">
      <c r="B713" s="229"/>
    </row>
    <row r="714" ht="15.75">
      <c r="B714" s="229"/>
    </row>
    <row r="715" ht="15.75">
      <c r="B715" s="229"/>
    </row>
    <row r="716" ht="15.75">
      <c r="B716" s="229"/>
    </row>
    <row r="717" ht="15.75">
      <c r="B717" s="229"/>
    </row>
    <row r="718" ht="15.75">
      <c r="B718" s="229"/>
    </row>
    <row r="719" ht="15.75">
      <c r="B719" s="229"/>
    </row>
    <row r="720" ht="15.75">
      <c r="B720" s="229"/>
    </row>
    <row r="721" ht="15.75">
      <c r="B721" s="229"/>
    </row>
    <row r="722" ht="15.75">
      <c r="B722" s="229"/>
    </row>
    <row r="723" ht="15.75">
      <c r="B723" s="229"/>
    </row>
    <row r="724" ht="15.75">
      <c r="B724" s="229"/>
    </row>
    <row r="725" ht="15.75">
      <c r="B725" s="229"/>
    </row>
    <row r="726" ht="15.75">
      <c r="B726" s="229"/>
    </row>
    <row r="727" ht="15.75">
      <c r="B727" s="229"/>
    </row>
    <row r="728" ht="15.75">
      <c r="B728" s="229"/>
    </row>
    <row r="729" ht="15.75">
      <c r="B729" s="229"/>
    </row>
    <row r="730" ht="15.75">
      <c r="B730" s="229"/>
    </row>
    <row r="731" ht="15.75">
      <c r="B731" s="229"/>
    </row>
    <row r="732" ht="15.75">
      <c r="B732" s="229"/>
    </row>
    <row r="733" ht="15.75">
      <c r="B733" s="229"/>
    </row>
    <row r="734" ht="15.75">
      <c r="B734" s="229"/>
    </row>
    <row r="735" ht="15.75">
      <c r="B735" s="229"/>
    </row>
    <row r="736" ht="15.75">
      <c r="B736" s="229"/>
    </row>
    <row r="737" ht="15.75">
      <c r="B737" s="229"/>
    </row>
    <row r="738" ht="15.75">
      <c r="B738" s="229"/>
    </row>
    <row r="739" ht="15.75">
      <c r="B739" s="229"/>
    </row>
    <row r="740" ht="15.75">
      <c r="B740" s="229"/>
    </row>
    <row r="741" ht="15.75">
      <c r="B741" s="229"/>
    </row>
    <row r="742" ht="15.75">
      <c r="B742" s="229"/>
    </row>
    <row r="743" ht="15.75">
      <c r="B743" s="229"/>
    </row>
    <row r="744" ht="15.75">
      <c r="B744" s="229"/>
    </row>
    <row r="745" ht="15.75">
      <c r="B745" s="229"/>
    </row>
    <row r="746" ht="15.75">
      <c r="B746" s="229"/>
    </row>
    <row r="747" ht="15.75">
      <c r="B747" s="229"/>
    </row>
    <row r="748" ht="15.75">
      <c r="B748" s="229"/>
    </row>
    <row r="749" ht="15.75">
      <c r="B749" s="229"/>
    </row>
    <row r="750" ht="15.75">
      <c r="B750" s="229"/>
    </row>
    <row r="751" ht="15.75">
      <c r="B751" s="229"/>
    </row>
    <row r="752" ht="15.75">
      <c r="B752" s="229"/>
    </row>
    <row r="753" ht="15.75">
      <c r="B753" s="229"/>
    </row>
    <row r="754" ht="15.75">
      <c r="B754" s="229"/>
    </row>
    <row r="755" ht="15.75">
      <c r="B755" s="229"/>
    </row>
    <row r="756" ht="15.75">
      <c r="B756" s="229"/>
    </row>
    <row r="757" ht="15.75">
      <c r="B757" s="229"/>
    </row>
    <row r="758" ht="15.75">
      <c r="B758" s="229"/>
    </row>
    <row r="759" ht="15.75">
      <c r="B759" s="229"/>
    </row>
    <row r="760" ht="15.75">
      <c r="B760" s="229"/>
    </row>
    <row r="761" ht="15.75">
      <c r="B761" s="229"/>
    </row>
    <row r="762" ht="15.75">
      <c r="B762" s="229"/>
    </row>
    <row r="763" ht="15.75">
      <c r="B763" s="229"/>
    </row>
    <row r="764" ht="15.75">
      <c r="B764" s="229"/>
    </row>
    <row r="765" ht="15.75">
      <c r="B765" s="229"/>
    </row>
    <row r="766" ht="15.75">
      <c r="B766" s="229"/>
    </row>
    <row r="767" ht="15.75">
      <c r="B767" s="229"/>
    </row>
    <row r="768" ht="15.75">
      <c r="B768" s="229"/>
    </row>
    <row r="769" ht="15.75">
      <c r="B769" s="229"/>
    </row>
    <row r="770" ht="15.75">
      <c r="B770" s="229"/>
    </row>
    <row r="771" ht="15.75">
      <c r="B771" s="229"/>
    </row>
    <row r="772" ht="15.75">
      <c r="B772" s="229"/>
    </row>
    <row r="773" ht="15.75">
      <c r="B773" s="229"/>
    </row>
    <row r="774" ht="15.75">
      <c r="B774" s="229"/>
    </row>
    <row r="775" ht="15.75">
      <c r="B775" s="229"/>
    </row>
    <row r="776" ht="15.75">
      <c r="B776" s="229"/>
    </row>
    <row r="777" ht="15.75">
      <c r="B777" s="229"/>
    </row>
    <row r="778" ht="15.75">
      <c r="B778" s="229"/>
    </row>
    <row r="779" ht="15.75">
      <c r="B779" s="229"/>
    </row>
    <row r="780" ht="15.75">
      <c r="B780" s="229"/>
    </row>
    <row r="781" ht="15.75">
      <c r="B781" s="229"/>
    </row>
    <row r="782" ht="15.75">
      <c r="B782" s="229"/>
    </row>
    <row r="783" ht="15.75">
      <c r="B783" s="229"/>
    </row>
    <row r="784" ht="15.75">
      <c r="B784" s="229"/>
    </row>
    <row r="785" ht="15.75">
      <c r="B785" s="229"/>
    </row>
    <row r="786" ht="15.75">
      <c r="B786" s="229"/>
    </row>
    <row r="787" ht="15.75">
      <c r="B787" s="229"/>
    </row>
    <row r="788" ht="15.75">
      <c r="B788" s="229"/>
    </row>
    <row r="789" ht="15.75">
      <c r="B789" s="229"/>
    </row>
    <row r="790" ht="15.75">
      <c r="B790" s="229"/>
    </row>
    <row r="791" ht="15.75">
      <c r="B791" s="229"/>
    </row>
    <row r="792" ht="15.75">
      <c r="B792" s="229"/>
    </row>
    <row r="793" ht="15.75">
      <c r="B793" s="229"/>
    </row>
    <row r="794" ht="15.75">
      <c r="B794" s="229"/>
    </row>
    <row r="795" ht="15.75">
      <c r="B795" s="229"/>
    </row>
    <row r="796" ht="15.75">
      <c r="B796" s="229"/>
    </row>
    <row r="797" ht="15.75">
      <c r="B797" s="229"/>
    </row>
    <row r="798" ht="15.75">
      <c r="B798" s="229"/>
    </row>
    <row r="799" ht="15.75">
      <c r="B799" s="229"/>
    </row>
    <row r="800" ht="15.75">
      <c r="B800" s="229"/>
    </row>
    <row r="801" ht="15.75">
      <c r="B801" s="229"/>
    </row>
    <row r="802" ht="15.75">
      <c r="B802" s="229"/>
    </row>
    <row r="803" ht="15.75">
      <c r="B803" s="229"/>
    </row>
    <row r="804" ht="15.75">
      <c r="B804" s="229"/>
    </row>
    <row r="805" ht="15.75">
      <c r="B805" s="229"/>
    </row>
    <row r="806" ht="15.75">
      <c r="B806" s="229"/>
    </row>
    <row r="807" ht="15.75">
      <c r="B807" s="229"/>
    </row>
    <row r="808" ht="15.75">
      <c r="B808" s="229"/>
    </row>
    <row r="809" ht="15.75">
      <c r="B809" s="229"/>
    </row>
    <row r="810" ht="15.75">
      <c r="B810" s="229"/>
    </row>
    <row r="811" ht="15.75">
      <c r="B811" s="229"/>
    </row>
    <row r="812" ht="15.75">
      <c r="B812" s="229"/>
    </row>
    <row r="813" ht="15.75">
      <c r="B813" s="229"/>
    </row>
    <row r="814" ht="15.75">
      <c r="B814" s="229"/>
    </row>
    <row r="815" ht="15.75">
      <c r="B815" s="229"/>
    </row>
    <row r="816" ht="15.75">
      <c r="B816" s="229"/>
    </row>
    <row r="817" ht="15.75">
      <c r="B817" s="229"/>
    </row>
    <row r="818" ht="15.75">
      <c r="B818" s="229"/>
    </row>
    <row r="819" ht="15.75">
      <c r="B819" s="229"/>
    </row>
    <row r="820" ht="15.75">
      <c r="B820" s="229"/>
    </row>
    <row r="821" ht="15.75">
      <c r="B821" s="229"/>
    </row>
    <row r="822" ht="15.75">
      <c r="B822" s="229"/>
    </row>
    <row r="823" ht="15.75">
      <c r="B823" s="229"/>
    </row>
    <row r="824" ht="15.75">
      <c r="B824" s="229"/>
    </row>
    <row r="825" ht="15.75">
      <c r="B825" s="229"/>
    </row>
    <row r="826" ht="15.75">
      <c r="B826" s="229"/>
    </row>
    <row r="827" ht="15.75">
      <c r="B827" s="229"/>
    </row>
    <row r="828" ht="15.75">
      <c r="B828" s="229"/>
    </row>
    <row r="829" ht="15.75">
      <c r="B829" s="229"/>
    </row>
    <row r="830" ht="15.75">
      <c r="B830" s="229"/>
    </row>
    <row r="831" ht="15.75">
      <c r="B831" s="229"/>
    </row>
    <row r="832" ht="15.75">
      <c r="B832" s="229"/>
    </row>
    <row r="833" ht="15.75">
      <c r="B833" s="229"/>
    </row>
    <row r="834" ht="15.75">
      <c r="B834" s="229"/>
    </row>
    <row r="835" ht="15.75">
      <c r="B835" s="229"/>
    </row>
    <row r="836" ht="15.75">
      <c r="B836" s="229"/>
    </row>
    <row r="837" ht="15.75">
      <c r="B837" s="229"/>
    </row>
    <row r="838" ht="15.75">
      <c r="B838" s="229"/>
    </row>
    <row r="839" ht="15.75">
      <c r="B839" s="229"/>
    </row>
    <row r="840" ht="15.75">
      <c r="B840" s="229"/>
    </row>
    <row r="841" ht="15.75">
      <c r="B841" s="229"/>
    </row>
    <row r="842" ht="15.75">
      <c r="B842" s="229"/>
    </row>
    <row r="843" ht="15.75">
      <c r="B843" s="229"/>
    </row>
    <row r="844" ht="15.75">
      <c r="B844" s="229"/>
    </row>
    <row r="845" ht="15.75">
      <c r="B845" s="229"/>
    </row>
    <row r="846" ht="15.75">
      <c r="B846" s="229"/>
    </row>
    <row r="847" ht="15.75">
      <c r="B847" s="229"/>
    </row>
    <row r="848" ht="15.75">
      <c r="B848" s="229"/>
    </row>
    <row r="849" ht="15.75">
      <c r="B849" s="229"/>
    </row>
    <row r="850" ht="15.75">
      <c r="B850" s="229"/>
    </row>
    <row r="851" ht="15.75">
      <c r="B851" s="229"/>
    </row>
    <row r="852" ht="15.75">
      <c r="B852" s="229"/>
    </row>
    <row r="853" ht="15.75">
      <c r="B853" s="229"/>
    </row>
    <row r="854" ht="15.75">
      <c r="B854" s="229"/>
    </row>
    <row r="855" ht="15.75">
      <c r="B855" s="229"/>
    </row>
    <row r="856" ht="15.75">
      <c r="B856" s="229"/>
    </row>
    <row r="857" ht="15.75">
      <c r="B857" s="229"/>
    </row>
    <row r="858" ht="15.75">
      <c r="B858" s="229"/>
    </row>
    <row r="859" ht="15.75">
      <c r="B859" s="229"/>
    </row>
    <row r="860" ht="15.75">
      <c r="B860" s="229"/>
    </row>
    <row r="861" ht="15.75">
      <c r="B861" s="229"/>
    </row>
    <row r="862" ht="15.75">
      <c r="B862" s="229"/>
    </row>
    <row r="863" ht="15.75">
      <c r="B863" s="229"/>
    </row>
    <row r="864" ht="15.75">
      <c r="B864" s="229"/>
    </row>
    <row r="865" ht="15.75">
      <c r="B865" s="229"/>
    </row>
    <row r="866" ht="15.75">
      <c r="B866" s="229"/>
    </row>
    <row r="867" ht="15.75">
      <c r="B867" s="229"/>
    </row>
    <row r="868" ht="15.75">
      <c r="B868" s="229"/>
    </row>
    <row r="869" ht="15.75">
      <c r="B869" s="229"/>
    </row>
    <row r="870" ht="15.75">
      <c r="B870" s="229"/>
    </row>
    <row r="871" ht="15.75">
      <c r="B871" s="229"/>
    </row>
    <row r="872" ht="15.75">
      <c r="B872" s="229"/>
    </row>
    <row r="873" ht="15.75">
      <c r="B873" s="229"/>
    </row>
    <row r="874" ht="15.75">
      <c r="B874" s="229"/>
    </row>
    <row r="875" ht="15.75">
      <c r="B875" s="229"/>
    </row>
    <row r="876" ht="15.75">
      <c r="B876" s="229"/>
    </row>
    <row r="877" ht="15.75">
      <c r="B877" s="229"/>
    </row>
    <row r="878" ht="15.75">
      <c r="B878" s="229"/>
    </row>
    <row r="879" ht="15.75">
      <c r="B879" s="229"/>
    </row>
    <row r="880" ht="15.75">
      <c r="B880" s="229"/>
    </row>
    <row r="881" ht="15.75">
      <c r="B881" s="229"/>
    </row>
    <row r="882" ht="15.75">
      <c r="B882" s="229"/>
    </row>
    <row r="883" ht="15.75">
      <c r="B883" s="229"/>
    </row>
    <row r="884" ht="15.75">
      <c r="B884" s="229"/>
    </row>
    <row r="885" ht="15.75">
      <c r="B885" s="229"/>
    </row>
    <row r="886" ht="15.75">
      <c r="B886" s="229"/>
    </row>
    <row r="887" ht="15.75">
      <c r="B887" s="229"/>
    </row>
    <row r="888" ht="15.75">
      <c r="B888" s="229"/>
    </row>
    <row r="889" ht="15.75">
      <c r="B889" s="229"/>
    </row>
    <row r="890" ht="15.75">
      <c r="B890" s="229"/>
    </row>
    <row r="891" ht="15.75">
      <c r="B891" s="229"/>
    </row>
    <row r="892" ht="15.75">
      <c r="B892" s="229"/>
    </row>
    <row r="893" ht="15.75">
      <c r="B893" s="229"/>
    </row>
    <row r="894" ht="15.75">
      <c r="B894" s="229"/>
    </row>
    <row r="895" ht="15.75">
      <c r="B895" s="229"/>
    </row>
    <row r="896" ht="15.75">
      <c r="B896" s="229"/>
    </row>
    <row r="897" ht="15.75">
      <c r="B897" s="229"/>
    </row>
    <row r="898" ht="15.75">
      <c r="B898" s="229"/>
    </row>
    <row r="899" ht="15.75">
      <c r="B899" s="229"/>
    </row>
    <row r="900" ht="15.75">
      <c r="B900" s="229"/>
    </row>
    <row r="901" ht="15.75">
      <c r="B901" s="229"/>
    </row>
    <row r="902" ht="15.75">
      <c r="B902" s="229"/>
    </row>
    <row r="903" ht="15.75">
      <c r="B903" s="229"/>
    </row>
    <row r="904" ht="15.75">
      <c r="B904" s="229"/>
    </row>
    <row r="905" ht="15.75">
      <c r="B905" s="229"/>
    </row>
    <row r="906" ht="15.75">
      <c r="B906" s="229"/>
    </row>
    <row r="907" ht="15.75">
      <c r="B907" s="229"/>
    </row>
    <row r="908" ht="15.75">
      <c r="B908" s="229"/>
    </row>
    <row r="909" ht="15.75">
      <c r="B909" s="229"/>
    </row>
    <row r="910" ht="15.75">
      <c r="B910" s="229"/>
    </row>
    <row r="911" ht="15.75">
      <c r="B911" s="229"/>
    </row>
    <row r="912" ht="15.75">
      <c r="B912" s="229"/>
    </row>
    <row r="913" ht="15.75">
      <c r="B913" s="229"/>
    </row>
    <row r="914" ht="15.75">
      <c r="B914" s="229"/>
    </row>
    <row r="915" ht="15.75">
      <c r="B915" s="229"/>
    </row>
    <row r="916" ht="15.75">
      <c r="B916" s="229"/>
    </row>
    <row r="917" ht="15.75">
      <c r="B917" s="229"/>
    </row>
    <row r="918" ht="15.75">
      <c r="B918" s="229"/>
    </row>
    <row r="919" ht="15.75">
      <c r="B919" s="229"/>
    </row>
    <row r="920" ht="15.75">
      <c r="B920" s="229"/>
    </row>
    <row r="921" ht="15.75">
      <c r="B921" s="229"/>
    </row>
    <row r="922" ht="15.75">
      <c r="B922" s="229"/>
    </row>
    <row r="923" ht="15.75">
      <c r="B923" s="229"/>
    </row>
    <row r="924" ht="15.75">
      <c r="B924" s="229"/>
    </row>
    <row r="925" ht="15.75">
      <c r="B925" s="229"/>
    </row>
    <row r="926" ht="15.75">
      <c r="B926" s="229"/>
    </row>
    <row r="927" ht="15.75">
      <c r="B927" s="229"/>
    </row>
    <row r="928" ht="15.75">
      <c r="B928" s="229"/>
    </row>
    <row r="929" ht="15.75">
      <c r="B929" s="229"/>
    </row>
    <row r="930" ht="15.75">
      <c r="B930" s="229"/>
    </row>
    <row r="931" ht="15.75">
      <c r="B931" s="229"/>
    </row>
    <row r="932" ht="15.75">
      <c r="B932" s="229"/>
    </row>
    <row r="933" ht="15.75">
      <c r="B933" s="229"/>
    </row>
    <row r="934" ht="15.75">
      <c r="B934" s="229"/>
    </row>
    <row r="935" ht="15.75">
      <c r="B935" s="229"/>
    </row>
    <row r="936" ht="15.75">
      <c r="B936" s="229"/>
    </row>
    <row r="937" ht="15.75">
      <c r="B937" s="229"/>
    </row>
    <row r="938" ht="15.75">
      <c r="B938" s="229"/>
    </row>
    <row r="939" ht="15.75">
      <c r="B939" s="229"/>
    </row>
    <row r="940" ht="15.75">
      <c r="B940" s="229"/>
    </row>
    <row r="941" ht="15.75">
      <c r="B941" s="229"/>
    </row>
    <row r="942" ht="15.75">
      <c r="B942" s="229"/>
    </row>
    <row r="943" ht="15.75">
      <c r="B943" s="229"/>
    </row>
    <row r="944" ht="15.75">
      <c r="B944" s="229"/>
    </row>
    <row r="945" ht="15.75">
      <c r="B945" s="229"/>
    </row>
    <row r="946" ht="15.75">
      <c r="B946" s="229"/>
    </row>
    <row r="947" ht="15.75">
      <c r="B947" s="229"/>
    </row>
    <row r="948" ht="15.75">
      <c r="B948" s="229"/>
    </row>
    <row r="949" ht="15.75">
      <c r="B949" s="229"/>
    </row>
    <row r="950" ht="15.75">
      <c r="B950" s="229"/>
    </row>
    <row r="951" ht="15.75">
      <c r="B951" s="229"/>
    </row>
    <row r="952" ht="15.75">
      <c r="B952" s="229"/>
    </row>
    <row r="953" ht="15.75">
      <c r="B953" s="229"/>
    </row>
    <row r="954" ht="15.75">
      <c r="B954" s="229"/>
    </row>
    <row r="955" ht="15.75">
      <c r="B955" s="229"/>
    </row>
    <row r="956" ht="15.75">
      <c r="B956" s="229"/>
    </row>
    <row r="957" ht="15.75">
      <c r="B957" s="229"/>
    </row>
    <row r="958" ht="15.75">
      <c r="B958" s="229"/>
    </row>
    <row r="959" ht="15.75">
      <c r="B959" s="229"/>
    </row>
    <row r="960" ht="15.75">
      <c r="B960" s="229"/>
    </row>
    <row r="961" ht="15.75">
      <c r="B961" s="229"/>
    </row>
    <row r="962" ht="15.75">
      <c r="B962" s="229"/>
    </row>
    <row r="963" ht="15.75">
      <c r="B963" s="229"/>
    </row>
    <row r="964" ht="15.75">
      <c r="B964" s="229"/>
    </row>
    <row r="965" ht="15.75">
      <c r="B965" s="229"/>
    </row>
    <row r="966" ht="15.75">
      <c r="B966" s="229"/>
    </row>
    <row r="967" ht="15.75">
      <c r="B967" s="229"/>
    </row>
    <row r="968" ht="15.75">
      <c r="B968" s="229"/>
    </row>
    <row r="969" ht="15.75">
      <c r="B969" s="229"/>
    </row>
    <row r="970" ht="15.75">
      <c r="B970" s="229"/>
    </row>
    <row r="971" ht="15.75">
      <c r="B971" s="229"/>
    </row>
    <row r="972" ht="15.75">
      <c r="B972" s="229"/>
    </row>
    <row r="973" ht="15.75">
      <c r="B973" s="229"/>
    </row>
    <row r="974" ht="15.75">
      <c r="B974" s="229"/>
    </row>
    <row r="975" ht="15.75">
      <c r="B975" s="229"/>
    </row>
    <row r="976" ht="15.75">
      <c r="B976" s="229"/>
    </row>
    <row r="977" ht="15.75">
      <c r="B977" s="229"/>
    </row>
    <row r="978" ht="15.75">
      <c r="B978" s="229"/>
    </row>
    <row r="979" ht="15.75">
      <c r="B979" s="229"/>
    </row>
    <row r="980" ht="15.75">
      <c r="B980" s="229"/>
    </row>
    <row r="981" ht="15.75">
      <c r="B981" s="229"/>
    </row>
    <row r="982" ht="15.75">
      <c r="B982" s="229"/>
    </row>
    <row r="983" ht="15.75">
      <c r="B983" s="229"/>
    </row>
    <row r="984" ht="15.75">
      <c r="B984" s="229"/>
    </row>
    <row r="985" ht="15.75">
      <c r="B985" s="229"/>
    </row>
    <row r="986" ht="15.75">
      <c r="B986" s="229"/>
    </row>
    <row r="987" ht="15.75">
      <c r="B987" s="229"/>
    </row>
    <row r="988" ht="15.75">
      <c r="B988" s="229"/>
    </row>
    <row r="989" ht="15.75">
      <c r="B989" s="229"/>
    </row>
    <row r="990" ht="15.75">
      <c r="B990" s="229"/>
    </row>
    <row r="991" ht="15.75">
      <c r="B991" s="229"/>
    </row>
    <row r="992" ht="15.75">
      <c r="B992" s="229"/>
    </row>
    <row r="993" ht="15.75">
      <c r="B993" s="229"/>
    </row>
    <row r="994" ht="15.75">
      <c r="B994" s="229"/>
    </row>
    <row r="995" ht="15.75">
      <c r="B995" s="229"/>
    </row>
    <row r="996" ht="15.75">
      <c r="B996" s="229"/>
    </row>
    <row r="997" ht="15.75">
      <c r="B997" s="229"/>
    </row>
    <row r="998" ht="15.75">
      <c r="B998" s="229"/>
    </row>
    <row r="999" ht="15.75">
      <c r="B999" s="229"/>
    </row>
    <row r="1000" ht="15.75">
      <c r="B1000" s="229"/>
    </row>
    <row r="1001" ht="15.75">
      <c r="B1001" s="229"/>
    </row>
    <row r="1002" ht="15.75">
      <c r="B1002" s="229"/>
    </row>
    <row r="1003" ht="15.75">
      <c r="B1003" s="229"/>
    </row>
    <row r="1004" ht="15.75">
      <c r="B1004" s="229"/>
    </row>
    <row r="1005" ht="15.75">
      <c r="B1005" s="229"/>
    </row>
    <row r="1006" ht="15.75">
      <c r="B1006" s="229"/>
    </row>
    <row r="1007" ht="15.75">
      <c r="B1007" s="229"/>
    </row>
    <row r="1008" ht="15.75">
      <c r="B1008" s="229"/>
    </row>
    <row r="1009" ht="15.75">
      <c r="B1009" s="229"/>
    </row>
    <row r="1010" ht="15.75">
      <c r="B1010" s="229"/>
    </row>
    <row r="1011" ht="15.75">
      <c r="B1011" s="229"/>
    </row>
    <row r="1012" ht="15.75">
      <c r="B1012" s="229"/>
    </row>
    <row r="1013" ht="15.75">
      <c r="B1013" s="229"/>
    </row>
    <row r="1014" ht="15.75">
      <c r="B1014" s="229"/>
    </row>
    <row r="1015" ht="15.75">
      <c r="B1015" s="229"/>
    </row>
    <row r="1016" ht="15.75">
      <c r="B1016" s="229"/>
    </row>
    <row r="1017" ht="15.75">
      <c r="B1017" s="229"/>
    </row>
    <row r="1018" ht="15.75">
      <c r="B1018" s="229"/>
    </row>
    <row r="1019" ht="15.75">
      <c r="B1019" s="229"/>
    </row>
    <row r="1020" ht="15.75">
      <c r="B1020" s="229"/>
    </row>
    <row r="1021" ht="15.75">
      <c r="B1021" s="229"/>
    </row>
    <row r="1022" ht="15.75">
      <c r="B1022" s="229"/>
    </row>
    <row r="1023" ht="15.75">
      <c r="B1023" s="229"/>
    </row>
    <row r="1024" ht="15.75">
      <c r="B1024" s="229"/>
    </row>
    <row r="1025" ht="15.75">
      <c r="B1025" s="229"/>
    </row>
    <row r="1026" ht="15.75">
      <c r="B1026" s="229"/>
    </row>
    <row r="1027" ht="15.75">
      <c r="B1027" s="229"/>
    </row>
    <row r="1028" ht="15.75">
      <c r="B1028" s="229"/>
    </row>
    <row r="1029" ht="15.75">
      <c r="B1029" s="229"/>
    </row>
    <row r="1030" ht="15.75">
      <c r="B1030" s="229"/>
    </row>
    <row r="1031" ht="15.75">
      <c r="B1031" s="229"/>
    </row>
    <row r="1032" ht="15.75">
      <c r="B1032" s="229"/>
    </row>
    <row r="1033" ht="15.75">
      <c r="B1033" s="229"/>
    </row>
    <row r="1034" ht="15.75">
      <c r="B1034" s="229"/>
    </row>
    <row r="1035" ht="15.75">
      <c r="B1035" s="229"/>
    </row>
    <row r="1036" ht="15.75">
      <c r="B1036" s="229"/>
    </row>
    <row r="1037" ht="15.75">
      <c r="B1037" s="229"/>
    </row>
    <row r="1038" ht="15.75">
      <c r="B1038" s="229"/>
    </row>
    <row r="1039" ht="15.75">
      <c r="B1039" s="229"/>
    </row>
    <row r="1040" ht="15.75">
      <c r="B1040" s="229"/>
    </row>
    <row r="1041" ht="15.75">
      <c r="B1041" s="229"/>
    </row>
    <row r="1042" ht="15.75">
      <c r="B1042" s="229"/>
    </row>
    <row r="1043" ht="15.75">
      <c r="B1043" s="229"/>
    </row>
    <row r="1044" ht="15.75">
      <c r="B1044" s="229"/>
    </row>
    <row r="1045" ht="15.75">
      <c r="B1045" s="229"/>
    </row>
    <row r="1046" ht="15.75">
      <c r="B1046" s="229"/>
    </row>
    <row r="1047" ht="15.75">
      <c r="B1047" s="229"/>
    </row>
    <row r="1048" ht="15.75">
      <c r="B1048" s="229"/>
    </row>
    <row r="1049" ht="15.75">
      <c r="B1049" s="229"/>
    </row>
    <row r="1050" ht="15.75">
      <c r="B1050" s="229"/>
    </row>
    <row r="1051" ht="15.75">
      <c r="B1051" s="229"/>
    </row>
    <row r="1052" ht="15.75">
      <c r="B1052" s="229"/>
    </row>
    <row r="1053" ht="15.75">
      <c r="B1053" s="229"/>
    </row>
    <row r="1054" ht="15.75">
      <c r="B1054" s="229"/>
    </row>
    <row r="1055" ht="15.75">
      <c r="B1055" s="229"/>
    </row>
    <row r="1056" ht="15.75">
      <c r="B1056" s="229"/>
    </row>
    <row r="1057" ht="15.75">
      <c r="B1057" s="229"/>
    </row>
    <row r="1058" ht="15.75">
      <c r="B1058" s="229"/>
    </row>
    <row r="1059" ht="15.75">
      <c r="B1059" s="229"/>
    </row>
    <row r="1060" ht="15.75">
      <c r="B1060" s="229"/>
    </row>
    <row r="1061" ht="15.75">
      <c r="B1061" s="229"/>
    </row>
    <row r="1062" ht="15.75">
      <c r="B1062" s="229"/>
    </row>
    <row r="1063" ht="15.75">
      <c r="B1063" s="229"/>
    </row>
    <row r="1064" ht="15.75">
      <c r="B1064" s="229"/>
    </row>
    <row r="1065" ht="15.75">
      <c r="B1065" s="229"/>
    </row>
    <row r="1066" ht="15.75">
      <c r="B1066" s="229"/>
    </row>
    <row r="1067" ht="15.75">
      <c r="B1067" s="229"/>
    </row>
    <row r="1068" ht="15.75">
      <c r="B1068" s="229"/>
    </row>
    <row r="1069" ht="15.75">
      <c r="B1069" s="229"/>
    </row>
    <row r="1070" ht="15.75">
      <c r="B1070" s="229"/>
    </row>
    <row r="1071" ht="15.75">
      <c r="B1071" s="229"/>
    </row>
    <row r="1072" ht="15.75">
      <c r="B1072" s="229"/>
    </row>
    <row r="1073" ht="15.75">
      <c r="B1073" s="229"/>
    </row>
    <row r="1074" ht="15.75">
      <c r="B1074" s="229"/>
    </row>
    <row r="1075" ht="15.75">
      <c r="B1075" s="229"/>
    </row>
    <row r="1076" ht="15.75">
      <c r="B1076" s="229"/>
    </row>
    <row r="1077" ht="15.75">
      <c r="B1077" s="229"/>
    </row>
    <row r="1078" ht="15.75">
      <c r="B1078" s="229"/>
    </row>
    <row r="1079" ht="15.75">
      <c r="B1079" s="229"/>
    </row>
    <row r="1080" ht="15.75">
      <c r="B1080" s="229"/>
    </row>
    <row r="1081" ht="15.75">
      <c r="B1081" s="229"/>
    </row>
    <row r="1082" ht="15.75">
      <c r="B1082" s="229"/>
    </row>
    <row r="1083" ht="15.75">
      <c r="B1083" s="229"/>
    </row>
    <row r="1084" ht="15.75">
      <c r="B1084" s="229"/>
    </row>
    <row r="1085" ht="15.75">
      <c r="B1085" s="229"/>
    </row>
    <row r="1086" ht="15.75">
      <c r="B1086" s="229"/>
    </row>
    <row r="1087" ht="15.75">
      <c r="B1087" s="229"/>
    </row>
    <row r="1088" ht="15.75">
      <c r="B1088" s="229"/>
    </row>
    <row r="1089" ht="15.75">
      <c r="B1089" s="229"/>
    </row>
    <row r="1090" ht="15.75">
      <c r="B1090" s="229"/>
    </row>
    <row r="1091" ht="15.75">
      <c r="B1091" s="229"/>
    </row>
    <row r="1092" ht="15.75">
      <c r="B1092" s="229"/>
    </row>
    <row r="1093" ht="15.75">
      <c r="B1093" s="229"/>
    </row>
    <row r="1094" ht="15.75">
      <c r="B1094" s="229"/>
    </row>
    <row r="1095" ht="15.75">
      <c r="B1095" s="229"/>
    </row>
    <row r="1096" ht="15.75">
      <c r="B1096" s="229"/>
    </row>
    <row r="1097" ht="15.75">
      <c r="B1097" s="229"/>
    </row>
    <row r="1098" ht="15.75">
      <c r="B1098" s="229"/>
    </row>
    <row r="1099" ht="15.75">
      <c r="B1099" s="229"/>
    </row>
    <row r="1100" ht="15.75">
      <c r="B1100" s="229"/>
    </row>
    <row r="1101" ht="15.75">
      <c r="B1101" s="229"/>
    </row>
    <row r="1102" ht="15.75">
      <c r="B1102" s="229"/>
    </row>
    <row r="1103" ht="15.75">
      <c r="B1103" s="229"/>
    </row>
    <row r="1104" ht="15.75">
      <c r="B1104" s="229"/>
    </row>
    <row r="1105" ht="15.75">
      <c r="B1105" s="229"/>
    </row>
    <row r="1106" ht="15.75">
      <c r="B1106" s="229"/>
    </row>
    <row r="1107" ht="15.75">
      <c r="B1107" s="229"/>
    </row>
    <row r="1108" ht="15.75">
      <c r="B1108" s="229"/>
    </row>
    <row r="1109" ht="15.75">
      <c r="B1109" s="229"/>
    </row>
    <row r="1110" ht="15.75">
      <c r="B1110" s="229"/>
    </row>
    <row r="1111" ht="15.75">
      <c r="B1111" s="229"/>
    </row>
    <row r="1112" ht="15.75">
      <c r="B1112" s="229"/>
    </row>
    <row r="1113" ht="15.75">
      <c r="B1113" s="229"/>
    </row>
    <row r="1114" ht="15.75">
      <c r="B1114" s="229"/>
    </row>
    <row r="1115" ht="15.75">
      <c r="B1115" s="229"/>
    </row>
    <row r="1116" ht="15.75">
      <c r="B1116" s="229"/>
    </row>
    <row r="1117" ht="15.75">
      <c r="B1117" s="229"/>
    </row>
    <row r="1118" ht="15.75">
      <c r="B1118" s="229"/>
    </row>
    <row r="1119" ht="15.75">
      <c r="B1119" s="229"/>
    </row>
    <row r="1120" ht="15.75">
      <c r="B1120" s="229"/>
    </row>
    <row r="1121" ht="15.75">
      <c r="B1121" s="229"/>
    </row>
    <row r="1122" ht="15.75">
      <c r="B1122" s="229"/>
    </row>
    <row r="1123" ht="15.75">
      <c r="B1123" s="229"/>
    </row>
    <row r="1124" ht="15.75">
      <c r="B1124" s="229"/>
    </row>
    <row r="1125" ht="15.75">
      <c r="B1125" s="229"/>
    </row>
    <row r="1126" ht="15.75">
      <c r="B1126" s="229"/>
    </row>
    <row r="1127" ht="15.75">
      <c r="B1127" s="229"/>
    </row>
    <row r="1128" ht="15.75">
      <c r="B1128" s="229"/>
    </row>
    <row r="1129" ht="15.75">
      <c r="B1129" s="229"/>
    </row>
    <row r="1130" ht="15.75">
      <c r="B1130" s="229"/>
    </row>
    <row r="1131" ht="15.75">
      <c r="B1131" s="229"/>
    </row>
    <row r="1132" ht="15.75">
      <c r="B1132" s="229"/>
    </row>
    <row r="1133" ht="15.75">
      <c r="B1133" s="229"/>
    </row>
    <row r="1134" ht="15.75">
      <c r="B1134" s="229"/>
    </row>
    <row r="1135" ht="15.75">
      <c r="B1135" s="229"/>
    </row>
    <row r="1136" ht="15.75">
      <c r="B1136" s="229"/>
    </row>
    <row r="1137" ht="15.75">
      <c r="B1137" s="229"/>
    </row>
    <row r="1138" ht="15.75">
      <c r="B1138" s="229"/>
    </row>
    <row r="1139" ht="15.75">
      <c r="B1139" s="229"/>
    </row>
    <row r="1140" ht="15.75">
      <c r="B1140" s="229"/>
    </row>
    <row r="1141" ht="15.75">
      <c r="B1141" s="229"/>
    </row>
    <row r="1142" ht="15.75">
      <c r="B1142" s="229"/>
    </row>
    <row r="1143" ht="15.75">
      <c r="B1143" s="229"/>
    </row>
    <row r="1144" ht="15.75">
      <c r="B1144" s="229"/>
    </row>
    <row r="1145" ht="15.75">
      <c r="B1145" s="229"/>
    </row>
    <row r="1146" ht="15.75">
      <c r="B1146" s="229"/>
    </row>
    <row r="1147" ht="15.75">
      <c r="B1147" s="229"/>
    </row>
    <row r="1148" ht="15.75">
      <c r="B1148" s="229"/>
    </row>
    <row r="1149" ht="15.75">
      <c r="B1149" s="229"/>
    </row>
    <row r="1150" ht="15.75">
      <c r="B1150" s="229"/>
    </row>
    <row r="1151" ht="15.75">
      <c r="B1151" s="229"/>
    </row>
    <row r="1152" ht="15.75">
      <c r="B1152" s="229"/>
    </row>
    <row r="1153" ht="15.75">
      <c r="B1153" s="229"/>
    </row>
    <row r="1154" ht="15.75">
      <c r="B1154" s="229"/>
    </row>
    <row r="1155" ht="15.75">
      <c r="B1155" s="229"/>
    </row>
    <row r="1156" ht="15.75">
      <c r="B1156" s="229"/>
    </row>
    <row r="1157" ht="15.75">
      <c r="B1157" s="229"/>
    </row>
    <row r="1158" ht="15.75">
      <c r="B1158" s="229"/>
    </row>
    <row r="1159" ht="15.75">
      <c r="B1159" s="229"/>
    </row>
    <row r="1160" ht="15.75">
      <c r="B1160" s="229"/>
    </row>
    <row r="1161" ht="15.75">
      <c r="B1161" s="229"/>
    </row>
    <row r="1162" ht="15.75">
      <c r="B1162" s="229"/>
    </row>
    <row r="1163" ht="15.75">
      <c r="B1163" s="229"/>
    </row>
    <row r="1164" ht="15.75">
      <c r="B1164" s="229"/>
    </row>
    <row r="1165" ht="15.75">
      <c r="B1165" s="229"/>
    </row>
    <row r="1166" ht="15.75">
      <c r="B1166" s="229"/>
    </row>
    <row r="1167" ht="15.75">
      <c r="B1167" s="229"/>
    </row>
    <row r="1168" ht="15.75">
      <c r="B1168" s="229"/>
    </row>
    <row r="1169" ht="15.75">
      <c r="B1169" s="229"/>
    </row>
    <row r="1170" ht="15.75">
      <c r="B1170" s="229"/>
    </row>
    <row r="1171" ht="15.75">
      <c r="B1171" s="229"/>
    </row>
    <row r="1172" ht="15.75">
      <c r="B1172" s="229"/>
    </row>
    <row r="1173" ht="15.75">
      <c r="B1173" s="229"/>
    </row>
    <row r="1174" ht="15.75">
      <c r="B1174" s="229"/>
    </row>
    <row r="1175" ht="15.75">
      <c r="B1175" s="229"/>
    </row>
    <row r="1176" ht="15.75">
      <c r="B1176" s="229"/>
    </row>
    <row r="1177" ht="15.75">
      <c r="B1177" s="229"/>
    </row>
    <row r="1178" ht="15.75">
      <c r="B1178" s="229"/>
    </row>
    <row r="1179" ht="15.75">
      <c r="B1179" s="229"/>
    </row>
    <row r="1180" ht="15.75">
      <c r="B1180" s="229"/>
    </row>
    <row r="1181" ht="15.75">
      <c r="B1181" s="229"/>
    </row>
    <row r="1182" ht="15.75">
      <c r="B1182" s="229"/>
    </row>
    <row r="1183" ht="15.75">
      <c r="B1183" s="229"/>
    </row>
    <row r="1184" ht="15.75">
      <c r="B1184" s="229"/>
    </row>
    <row r="1185" ht="15.75">
      <c r="B1185" s="229"/>
    </row>
    <row r="1186" ht="15.75">
      <c r="B1186" s="229"/>
    </row>
    <row r="1187" ht="15.75">
      <c r="B1187" s="229"/>
    </row>
    <row r="1188" ht="15.75">
      <c r="B1188" s="229"/>
    </row>
    <row r="1189" ht="15.75">
      <c r="B1189" s="229"/>
    </row>
    <row r="1190" ht="15.75">
      <c r="B1190" s="229"/>
    </row>
    <row r="1191" ht="15.75">
      <c r="B1191" s="229"/>
    </row>
    <row r="1192" ht="15.75">
      <c r="B1192" s="229"/>
    </row>
    <row r="1193" ht="15.75">
      <c r="B1193" s="229"/>
    </row>
    <row r="1194" ht="15.75">
      <c r="B1194" s="229"/>
    </row>
    <row r="1195" ht="15.75">
      <c r="B1195" s="229"/>
    </row>
    <row r="1196" ht="15.75">
      <c r="B1196" s="229"/>
    </row>
    <row r="1197" ht="15.75">
      <c r="B1197" s="229"/>
    </row>
    <row r="1198" ht="15.75">
      <c r="B1198" s="229"/>
    </row>
    <row r="1199" ht="15.75">
      <c r="B1199" s="229"/>
    </row>
    <row r="1200" ht="15.75">
      <c r="B1200" s="229"/>
    </row>
    <row r="1201" ht="15.75">
      <c r="B1201" s="229"/>
    </row>
    <row r="1202" ht="15.75">
      <c r="B1202" s="229"/>
    </row>
    <row r="1203" ht="15.75">
      <c r="B1203" s="229"/>
    </row>
    <row r="1204" ht="15.75">
      <c r="B1204" s="229"/>
    </row>
    <row r="1205" ht="15.75">
      <c r="B1205" s="229"/>
    </row>
    <row r="1206" ht="15.75">
      <c r="B1206" s="229"/>
    </row>
    <row r="1207" ht="15.75">
      <c r="B1207" s="229"/>
    </row>
    <row r="1208" ht="15.75">
      <c r="B1208" s="229"/>
    </row>
    <row r="1209" ht="15.75">
      <c r="B1209" s="229"/>
    </row>
    <row r="1210" ht="15.75">
      <c r="B1210" s="229"/>
    </row>
    <row r="1211" ht="15.75">
      <c r="B1211" s="229"/>
    </row>
    <row r="1212" ht="15.75">
      <c r="B1212" s="229"/>
    </row>
    <row r="1213" ht="15.75">
      <c r="B1213" s="229"/>
    </row>
    <row r="1214" ht="15.75">
      <c r="B1214" s="229"/>
    </row>
    <row r="1215" ht="15.75">
      <c r="B1215" s="229"/>
    </row>
    <row r="1216" ht="15.75">
      <c r="B1216" s="229"/>
    </row>
    <row r="1217" ht="15.75">
      <c r="B1217" s="229"/>
    </row>
    <row r="1218" ht="15.75">
      <c r="B1218" s="229"/>
    </row>
    <row r="1219" ht="15.75">
      <c r="B1219" s="229"/>
    </row>
    <row r="1220" ht="15.75">
      <c r="B1220" s="229"/>
    </row>
    <row r="1221" ht="15.75">
      <c r="B1221" s="229"/>
    </row>
    <row r="1222" ht="15.75">
      <c r="B1222" s="229"/>
    </row>
    <row r="1223" ht="15.75">
      <c r="B1223" s="229"/>
    </row>
    <row r="1224" ht="15.75">
      <c r="B1224" s="229"/>
    </row>
    <row r="1225" ht="15.75">
      <c r="B1225" s="229"/>
    </row>
    <row r="1226" ht="15.75">
      <c r="B1226" s="229"/>
    </row>
    <row r="1227" ht="15.75">
      <c r="B1227" s="229"/>
    </row>
    <row r="1228" ht="15.75">
      <c r="B1228" s="229"/>
    </row>
    <row r="1229" ht="15.75">
      <c r="B1229" s="229"/>
    </row>
    <row r="1230" ht="15.75">
      <c r="B1230" s="229"/>
    </row>
    <row r="1231" ht="15.75">
      <c r="B1231" s="229"/>
    </row>
    <row r="1232" ht="15.75">
      <c r="B1232" s="229"/>
    </row>
    <row r="1233" ht="15.75">
      <c r="B1233" s="229"/>
    </row>
    <row r="1234" ht="15.75">
      <c r="B1234" s="229"/>
    </row>
    <row r="1235" ht="15.75">
      <c r="B1235" s="229"/>
    </row>
    <row r="1236" ht="15.75">
      <c r="B1236" s="229"/>
    </row>
    <row r="1237" ht="15.75">
      <c r="B1237" s="229"/>
    </row>
    <row r="1238" ht="15.75">
      <c r="B1238" s="229"/>
    </row>
    <row r="1239" ht="15.75">
      <c r="B1239" s="229"/>
    </row>
    <row r="1240" ht="15.75">
      <c r="B1240" s="229"/>
    </row>
    <row r="1241" ht="15.75">
      <c r="B1241" s="229"/>
    </row>
    <row r="1242" ht="15.75">
      <c r="B1242" s="229"/>
    </row>
    <row r="1243" ht="15.75">
      <c r="B1243" s="229"/>
    </row>
    <row r="1244" ht="15.75">
      <c r="B1244" s="229"/>
    </row>
    <row r="1245" ht="15.75">
      <c r="B1245" s="229"/>
    </row>
    <row r="1246" ht="15.75">
      <c r="B1246" s="229"/>
    </row>
    <row r="1247" ht="15.75">
      <c r="B1247" s="229"/>
    </row>
    <row r="1248" ht="15.75">
      <c r="B1248" s="229"/>
    </row>
    <row r="1249" ht="15.75">
      <c r="B1249" s="229"/>
    </row>
    <row r="1250" ht="15.75">
      <c r="B1250" s="229"/>
    </row>
    <row r="1251" ht="15.75">
      <c r="B1251" s="229"/>
    </row>
    <row r="1252" ht="15.75">
      <c r="B1252" s="229"/>
    </row>
    <row r="1253" ht="15.75">
      <c r="B1253" s="229"/>
    </row>
    <row r="1254" ht="15.75">
      <c r="B1254" s="229"/>
    </row>
    <row r="1255" ht="15.75">
      <c r="B1255" s="229"/>
    </row>
    <row r="1256" ht="15.75">
      <c r="B1256" s="229"/>
    </row>
    <row r="1257" ht="15.75">
      <c r="B1257" s="229"/>
    </row>
    <row r="1258" ht="15.75">
      <c r="B1258" s="229"/>
    </row>
    <row r="1259" ht="15.75">
      <c r="B1259" s="229"/>
    </row>
    <row r="1260" ht="15.75">
      <c r="B1260" s="229"/>
    </row>
    <row r="1261" ht="15.75">
      <c r="B1261" s="229"/>
    </row>
    <row r="1262" ht="15.75">
      <c r="B1262" s="229"/>
    </row>
    <row r="1263" ht="15.75">
      <c r="B1263" s="229"/>
    </row>
    <row r="1264" ht="15.75">
      <c r="B1264" s="229"/>
    </row>
    <row r="1265" ht="15.75">
      <c r="B1265" s="229"/>
    </row>
    <row r="1266" ht="15.75">
      <c r="B1266" s="229"/>
    </row>
    <row r="1267" ht="15.75">
      <c r="B1267" s="229"/>
    </row>
    <row r="1268" ht="15.75">
      <c r="B1268" s="229"/>
    </row>
    <row r="1269" ht="15.75">
      <c r="B1269" s="229"/>
    </row>
    <row r="1270" ht="15.75">
      <c r="B1270" s="229"/>
    </row>
    <row r="1271" ht="15.75">
      <c r="B1271" s="229"/>
    </row>
    <row r="1272" ht="15.75">
      <c r="B1272" s="229"/>
    </row>
    <row r="1273" ht="15.75">
      <c r="B1273" s="229"/>
    </row>
    <row r="1274" ht="15.75">
      <c r="B1274" s="229"/>
    </row>
    <row r="1275" ht="15.75">
      <c r="B1275" s="229"/>
    </row>
    <row r="1276" ht="15.75">
      <c r="B1276" s="229"/>
    </row>
    <row r="1277" ht="15.75">
      <c r="B1277" s="229"/>
    </row>
    <row r="1278" ht="15.75">
      <c r="B1278" s="229"/>
    </row>
    <row r="1279" ht="15.75">
      <c r="B1279" s="229"/>
    </row>
    <row r="1280" ht="15.75">
      <c r="B1280" s="229"/>
    </row>
    <row r="1281" ht="15.75">
      <c r="B1281" s="229"/>
    </row>
    <row r="1282" ht="15.75">
      <c r="B1282" s="229"/>
    </row>
    <row r="1283" ht="15.75">
      <c r="B1283" s="229"/>
    </row>
    <row r="1284" ht="15.75">
      <c r="B1284" s="229"/>
    </row>
    <row r="1285" ht="15.75">
      <c r="B1285" s="229"/>
    </row>
    <row r="1286" ht="15.75">
      <c r="B1286" s="229"/>
    </row>
    <row r="1287" ht="15.75">
      <c r="B1287" s="229"/>
    </row>
    <row r="1288" ht="15.75">
      <c r="B1288" s="229"/>
    </row>
    <row r="1289" ht="15.75">
      <c r="B1289" s="229"/>
    </row>
    <row r="1290" ht="15.75">
      <c r="B1290" s="229"/>
    </row>
    <row r="1291" ht="15.75">
      <c r="B1291" s="229"/>
    </row>
    <row r="1292" ht="15.75">
      <c r="B1292" s="229"/>
    </row>
    <row r="1293" ht="15.75">
      <c r="B1293" s="229"/>
    </row>
    <row r="1294" ht="15.75">
      <c r="B1294" s="229"/>
    </row>
    <row r="1295" ht="15.75">
      <c r="B1295" s="229"/>
    </row>
    <row r="1296" ht="15.75">
      <c r="B1296" s="229"/>
    </row>
    <row r="1297" ht="15.75">
      <c r="B1297" s="229"/>
    </row>
    <row r="1298" ht="15.75">
      <c r="B1298" s="229"/>
    </row>
    <row r="1299" ht="15.75">
      <c r="B1299" s="229"/>
    </row>
    <row r="1300" ht="15.75">
      <c r="B1300" s="229"/>
    </row>
    <row r="1301" ht="15.75">
      <c r="B1301" s="229"/>
    </row>
    <row r="1302" ht="15.75">
      <c r="B1302" s="229"/>
    </row>
    <row r="1303" ht="15.75">
      <c r="B1303" s="229"/>
    </row>
    <row r="1304" ht="15.75">
      <c r="B1304" s="229"/>
    </row>
    <row r="1305" ht="15.75">
      <c r="B1305" s="229"/>
    </row>
    <row r="1306" ht="15.75">
      <c r="B1306" s="229"/>
    </row>
    <row r="1307" ht="15.75">
      <c r="B1307" s="229"/>
    </row>
    <row r="1308" ht="15.75">
      <c r="B1308" s="229"/>
    </row>
    <row r="1309" ht="15.75">
      <c r="B1309" s="229"/>
    </row>
    <row r="1310" ht="15.75">
      <c r="B1310" s="229"/>
    </row>
    <row r="1311" ht="15.75">
      <c r="B1311" s="229"/>
    </row>
    <row r="1312" ht="15.75">
      <c r="B1312" s="229"/>
    </row>
    <row r="1313" ht="15.75">
      <c r="B1313" s="229"/>
    </row>
    <row r="1314" ht="15.75">
      <c r="B1314" s="229"/>
    </row>
    <row r="1315" ht="15.75">
      <c r="B1315" s="229"/>
    </row>
    <row r="1316" ht="15.75">
      <c r="B1316" s="229"/>
    </row>
    <row r="1317" ht="15.75">
      <c r="B1317" s="229"/>
    </row>
    <row r="1318" ht="15.75">
      <c r="B1318" s="229"/>
    </row>
    <row r="1319" ht="15.75">
      <c r="B1319" s="229"/>
    </row>
    <row r="1320" ht="15.75">
      <c r="B1320" s="229"/>
    </row>
    <row r="1321" ht="15.75">
      <c r="B1321" s="229"/>
    </row>
    <row r="1322" ht="15.75">
      <c r="B1322" s="229"/>
    </row>
    <row r="1323" ht="15.75">
      <c r="B1323" s="229"/>
    </row>
    <row r="1324" ht="15.75">
      <c r="B1324" s="229"/>
    </row>
    <row r="1325" ht="15.75">
      <c r="B1325" s="229"/>
    </row>
    <row r="1326" ht="15.75">
      <c r="B1326" s="229"/>
    </row>
    <row r="1327" ht="15.75">
      <c r="B1327" s="229"/>
    </row>
    <row r="1328" ht="15.75">
      <c r="B1328" s="229"/>
    </row>
    <row r="1329" ht="15.75">
      <c r="B1329" s="229"/>
    </row>
    <row r="1330" ht="15.75">
      <c r="B1330" s="229"/>
    </row>
    <row r="1331" ht="15.75">
      <c r="B1331" s="229"/>
    </row>
    <row r="1332" ht="15.75">
      <c r="B1332" s="229"/>
    </row>
    <row r="1333" ht="15.75">
      <c r="B1333" s="229"/>
    </row>
    <row r="1334" ht="15.75">
      <c r="B1334" s="229"/>
    </row>
    <row r="1335" ht="15.75">
      <c r="B1335" s="229"/>
    </row>
    <row r="1336" ht="15.75">
      <c r="B1336" s="229"/>
    </row>
    <row r="1337" ht="15.75">
      <c r="B1337" s="229"/>
    </row>
    <row r="1338" ht="15.75">
      <c r="B1338" s="229"/>
    </row>
    <row r="1339" ht="15.75">
      <c r="B1339" s="229"/>
    </row>
    <row r="1340" ht="15.75">
      <c r="B1340" s="229"/>
    </row>
    <row r="1341" ht="15.75">
      <c r="B1341" s="229"/>
    </row>
    <row r="1342" ht="15.75">
      <c r="B1342" s="229"/>
    </row>
    <row r="1343" ht="15.75">
      <c r="B1343" s="229"/>
    </row>
    <row r="1344" ht="15.75">
      <c r="B1344" s="229"/>
    </row>
    <row r="1345" ht="15.75">
      <c r="B1345" s="229"/>
    </row>
    <row r="1346" ht="15.75">
      <c r="B1346" s="229"/>
    </row>
    <row r="1347" ht="15.75">
      <c r="B1347" s="229"/>
    </row>
    <row r="1348" ht="15.75">
      <c r="B1348" s="229"/>
    </row>
    <row r="1349" ht="15.75">
      <c r="B1349" s="229"/>
    </row>
    <row r="1350" ht="15.75">
      <c r="B1350" s="229"/>
    </row>
    <row r="1351" ht="15.75">
      <c r="B1351" s="229"/>
    </row>
    <row r="1352" ht="15.75">
      <c r="B1352" s="229"/>
    </row>
    <row r="1353" ht="15.75">
      <c r="B1353" s="229"/>
    </row>
    <row r="1354" ht="15.75">
      <c r="B1354" s="229"/>
    </row>
    <row r="1355" ht="15.75">
      <c r="B1355" s="229"/>
    </row>
    <row r="1356" ht="15.75">
      <c r="B1356" s="229"/>
    </row>
    <row r="1357" ht="15.75">
      <c r="B1357" s="229"/>
    </row>
    <row r="1358" ht="15.75">
      <c r="B1358" s="229"/>
    </row>
    <row r="1359" ht="15.75">
      <c r="B1359" s="229"/>
    </row>
    <row r="1360" ht="15.75">
      <c r="B1360" s="229"/>
    </row>
    <row r="1361" ht="15.75">
      <c r="B1361" s="229"/>
    </row>
    <row r="1362" ht="15.75">
      <c r="B1362" s="229"/>
    </row>
    <row r="1363" ht="15.75">
      <c r="B1363" s="229"/>
    </row>
    <row r="1364" ht="15.75">
      <c r="B1364" s="229"/>
    </row>
    <row r="1365" ht="15.75">
      <c r="B1365" s="229"/>
    </row>
    <row r="1366" ht="15.75">
      <c r="B1366" s="229"/>
    </row>
    <row r="1367" ht="15.75">
      <c r="B1367" s="229"/>
    </row>
    <row r="1368" ht="15.75">
      <c r="B1368" s="229"/>
    </row>
    <row r="1369" ht="15.75">
      <c r="B1369" s="229"/>
    </row>
    <row r="1370" ht="15.75">
      <c r="B1370" s="229"/>
    </row>
    <row r="1371" ht="15.75">
      <c r="B1371" s="229"/>
    </row>
    <row r="1372" ht="15.75">
      <c r="B1372" s="229"/>
    </row>
    <row r="1373" ht="15.75">
      <c r="B1373" s="229"/>
    </row>
    <row r="1374" ht="15.75">
      <c r="B1374" s="229"/>
    </row>
    <row r="1375" ht="15.75">
      <c r="B1375" s="229"/>
    </row>
    <row r="1376" ht="15.75">
      <c r="B1376" s="229"/>
    </row>
    <row r="1377" ht="15.75">
      <c r="B1377" s="229"/>
    </row>
    <row r="1378" ht="15.75">
      <c r="B1378" s="229"/>
    </row>
    <row r="1379" ht="15.75">
      <c r="B1379" s="229"/>
    </row>
    <row r="1380" ht="15.75">
      <c r="B1380" s="229"/>
    </row>
    <row r="1381" ht="15.75">
      <c r="B1381" s="229"/>
    </row>
    <row r="1382" ht="15.75">
      <c r="B1382" s="229"/>
    </row>
    <row r="1383" ht="15.75">
      <c r="B1383" s="229"/>
    </row>
    <row r="1384" ht="15.75">
      <c r="B1384" s="229"/>
    </row>
    <row r="1385" ht="15.75">
      <c r="B1385" s="229"/>
    </row>
    <row r="1386" ht="15.75">
      <c r="B1386" s="229"/>
    </row>
    <row r="1387" ht="15.75">
      <c r="B1387" s="229"/>
    </row>
    <row r="1388" ht="15.75">
      <c r="B1388" s="229"/>
    </row>
    <row r="1389" ht="15.75">
      <c r="B1389" s="229"/>
    </row>
    <row r="1390" ht="15.75">
      <c r="B1390" s="229"/>
    </row>
    <row r="1391" ht="15.75">
      <c r="B1391" s="229"/>
    </row>
    <row r="1392" ht="15.75">
      <c r="B1392" s="229"/>
    </row>
    <row r="1393" ht="15.75">
      <c r="B1393" s="229"/>
    </row>
    <row r="1394" ht="15.75">
      <c r="B1394" s="229"/>
    </row>
    <row r="1395" ht="15.75">
      <c r="B1395" s="229"/>
    </row>
    <row r="1396" ht="15.75">
      <c r="B1396" s="229"/>
    </row>
    <row r="1397" ht="15.75">
      <c r="B1397" s="229"/>
    </row>
    <row r="1398" ht="15.75">
      <c r="B1398" s="229"/>
    </row>
    <row r="1399" ht="15.75">
      <c r="B1399" s="229"/>
    </row>
    <row r="1400" ht="15.75">
      <c r="B1400" s="229"/>
    </row>
    <row r="1401" ht="15.75">
      <c r="B1401" s="229"/>
    </row>
    <row r="1402" ht="15.75">
      <c r="B1402" s="229"/>
    </row>
    <row r="1403" ht="15.75">
      <c r="B1403" s="229"/>
    </row>
    <row r="1404" ht="15.75">
      <c r="B1404" s="229"/>
    </row>
    <row r="1405" ht="15.75">
      <c r="B1405" s="229"/>
    </row>
    <row r="1406" ht="15.75">
      <c r="B1406" s="229"/>
    </row>
    <row r="1407" ht="15.75">
      <c r="B1407" s="229"/>
    </row>
    <row r="1408" ht="15.75">
      <c r="B1408" s="229"/>
    </row>
    <row r="1409" ht="15.75">
      <c r="B1409" s="229"/>
    </row>
    <row r="1410" ht="15.75">
      <c r="B1410" s="229"/>
    </row>
    <row r="1411" ht="15.75">
      <c r="B1411" s="229"/>
    </row>
    <row r="1412" ht="15.75">
      <c r="B1412" s="229"/>
    </row>
    <row r="1413" ht="15.75">
      <c r="B1413" s="229"/>
    </row>
    <row r="1414" ht="15.75">
      <c r="B1414" s="229"/>
    </row>
    <row r="1415" ht="15.75">
      <c r="B1415" s="229"/>
    </row>
    <row r="1416" ht="15.75">
      <c r="B1416" s="229"/>
    </row>
    <row r="1417" ht="15.75">
      <c r="B1417" s="229"/>
    </row>
    <row r="1418" ht="15.75">
      <c r="B1418" s="229"/>
    </row>
    <row r="1419" ht="15.75">
      <c r="B1419" s="229"/>
    </row>
    <row r="1420" ht="15.75">
      <c r="B1420" s="229"/>
    </row>
    <row r="1421" ht="15.75">
      <c r="B1421" s="229"/>
    </row>
    <row r="1422" ht="15.75">
      <c r="B1422" s="229"/>
    </row>
    <row r="1423" ht="15.75">
      <c r="B1423" s="229"/>
    </row>
    <row r="1424" ht="15.75">
      <c r="B1424" s="229"/>
    </row>
    <row r="1425" ht="15.75">
      <c r="B1425" s="229"/>
    </row>
    <row r="1426" ht="15.75">
      <c r="B1426" s="229"/>
    </row>
    <row r="1427" ht="15.75">
      <c r="B1427" s="229"/>
    </row>
    <row r="1428" ht="15.75">
      <c r="B1428" s="229"/>
    </row>
    <row r="1429" ht="15.75">
      <c r="B1429" s="229"/>
    </row>
    <row r="1430" ht="15.75">
      <c r="B1430" s="229"/>
    </row>
    <row r="1431" ht="15.75">
      <c r="B1431" s="229"/>
    </row>
    <row r="1432" ht="15.75">
      <c r="B1432" s="229"/>
    </row>
    <row r="1433" ht="15.75">
      <c r="B1433" s="229"/>
    </row>
    <row r="1434" ht="15.75">
      <c r="B1434" s="229"/>
    </row>
    <row r="1435" ht="15.75">
      <c r="B1435" s="229"/>
    </row>
    <row r="1436" ht="15.75">
      <c r="B1436" s="229"/>
    </row>
    <row r="1437" ht="15.75">
      <c r="B1437" s="229"/>
    </row>
    <row r="1438" ht="15.75">
      <c r="B1438" s="229"/>
    </row>
    <row r="1439" ht="15.75">
      <c r="B1439" s="229"/>
    </row>
    <row r="1440" ht="15.75">
      <c r="B1440" s="229"/>
    </row>
    <row r="1441" ht="15.75">
      <c r="B1441" s="229"/>
    </row>
    <row r="1442" ht="15.75">
      <c r="B1442" s="229"/>
    </row>
    <row r="1443" ht="15.75">
      <c r="B1443" s="229"/>
    </row>
    <row r="1444" ht="15.75">
      <c r="B1444" s="229"/>
    </row>
    <row r="1445" ht="15.75">
      <c r="B1445" s="229"/>
    </row>
    <row r="1446" ht="15.75">
      <c r="B1446" s="229"/>
    </row>
    <row r="1447" ht="15.75">
      <c r="B1447" s="229"/>
    </row>
    <row r="1448" ht="15.75">
      <c r="B1448" s="229"/>
    </row>
    <row r="1449" ht="15.75">
      <c r="B1449" s="229"/>
    </row>
    <row r="1450" ht="15.75">
      <c r="B1450" s="229"/>
    </row>
    <row r="1451" ht="15.75">
      <c r="B1451" s="229"/>
    </row>
    <row r="1452" ht="15.75">
      <c r="B1452" s="229"/>
    </row>
    <row r="1453" ht="15.75">
      <c r="B1453" s="229"/>
    </row>
    <row r="1454" ht="15.75">
      <c r="B1454" s="229"/>
    </row>
    <row r="1455" ht="15.75">
      <c r="B1455" s="229"/>
    </row>
    <row r="1456" ht="15.75">
      <c r="B1456" s="229"/>
    </row>
    <row r="1457" ht="15.75">
      <c r="B1457" s="229"/>
    </row>
    <row r="1458" ht="15.75">
      <c r="B1458" s="229"/>
    </row>
    <row r="1459" ht="15.75">
      <c r="B1459" s="229"/>
    </row>
    <row r="1460" ht="15.75">
      <c r="B1460" s="229"/>
    </row>
    <row r="1461" ht="15.75">
      <c r="B1461" s="229"/>
    </row>
    <row r="1462" ht="15.75">
      <c r="B1462" s="229"/>
    </row>
    <row r="1463" ht="15.75">
      <c r="B1463" s="229"/>
    </row>
    <row r="1464" ht="15.75">
      <c r="B1464" s="229"/>
    </row>
    <row r="1465" ht="15.75">
      <c r="B1465" s="229"/>
    </row>
    <row r="1466" ht="15.75">
      <c r="B1466" s="229"/>
    </row>
    <row r="1467" ht="15.75">
      <c r="B1467" s="229"/>
    </row>
    <row r="1468" ht="15.75">
      <c r="B1468" s="229"/>
    </row>
    <row r="1469" ht="15.75">
      <c r="B1469" s="229"/>
    </row>
    <row r="1470" ht="15.75">
      <c r="B1470" s="229"/>
    </row>
    <row r="1471" ht="15.75">
      <c r="B1471" s="229"/>
    </row>
    <row r="1472" ht="15.75">
      <c r="B1472" s="229"/>
    </row>
    <row r="1473" ht="15.75">
      <c r="B1473" s="229"/>
    </row>
    <row r="1474" ht="15.75">
      <c r="B1474" s="229"/>
    </row>
    <row r="1475" ht="15.75">
      <c r="B1475" s="229"/>
    </row>
    <row r="1476" ht="15.75">
      <c r="B1476" s="229"/>
    </row>
    <row r="1477" ht="15.75">
      <c r="B1477" s="229"/>
    </row>
    <row r="1478" ht="15.75">
      <c r="B1478" s="229"/>
    </row>
    <row r="1479" ht="15.75">
      <c r="B1479" s="229"/>
    </row>
    <row r="1480" ht="15.75">
      <c r="B1480" s="229"/>
    </row>
    <row r="1481" ht="15.75">
      <c r="B1481" s="229"/>
    </row>
    <row r="1482" ht="15.75">
      <c r="B1482" s="229"/>
    </row>
    <row r="1483" ht="15.75">
      <c r="B1483" s="229"/>
    </row>
    <row r="1484" ht="15.75">
      <c r="B1484" s="229"/>
    </row>
    <row r="1485" ht="15.75">
      <c r="B1485" s="229"/>
    </row>
    <row r="1486" ht="15.75">
      <c r="B1486" s="229"/>
    </row>
    <row r="1487" ht="15.75">
      <c r="B1487" s="229"/>
    </row>
    <row r="1488" ht="15.75">
      <c r="B1488" s="229"/>
    </row>
    <row r="1489" ht="15.75">
      <c r="B1489" s="229"/>
    </row>
    <row r="1490" ht="15.75">
      <c r="B1490" s="229"/>
    </row>
    <row r="1491" ht="15.75">
      <c r="B1491" s="229"/>
    </row>
    <row r="1492" ht="15.75">
      <c r="B1492" s="229"/>
    </row>
    <row r="1493" ht="15.75">
      <c r="B1493" s="229"/>
    </row>
    <row r="1494" ht="15.75">
      <c r="B1494" s="229"/>
    </row>
    <row r="1495" ht="15.75">
      <c r="B1495" s="229"/>
    </row>
    <row r="1496" ht="15.75">
      <c r="B1496" s="229"/>
    </row>
    <row r="1497" ht="15.75">
      <c r="B1497" s="229"/>
    </row>
    <row r="1498" ht="15.75">
      <c r="B1498" s="229"/>
    </row>
    <row r="1499" ht="15.75">
      <c r="B1499" s="229"/>
    </row>
    <row r="1500" ht="15.75">
      <c r="B1500" s="229"/>
    </row>
    <row r="1501" ht="15.75">
      <c r="B1501" s="229"/>
    </row>
    <row r="1502" ht="15.75">
      <c r="B1502" s="229"/>
    </row>
    <row r="1503" ht="15.75">
      <c r="B1503" s="229"/>
    </row>
    <row r="1504" ht="15.75">
      <c r="B1504" s="229"/>
    </row>
    <row r="1505" ht="15.75">
      <c r="B1505" s="229"/>
    </row>
    <row r="1506" ht="15.75">
      <c r="B1506" s="229"/>
    </row>
    <row r="1507" ht="15.75">
      <c r="B1507" s="229"/>
    </row>
    <row r="1508" ht="15.75">
      <c r="B1508" s="229"/>
    </row>
    <row r="1509" ht="15.75">
      <c r="B1509" s="229"/>
    </row>
    <row r="1510" ht="15.75">
      <c r="B1510" s="229"/>
    </row>
    <row r="1511" ht="15.75">
      <c r="B1511" s="229"/>
    </row>
    <row r="1512" ht="15.75">
      <c r="B1512" s="229"/>
    </row>
    <row r="1513" ht="15.75">
      <c r="B1513" s="229"/>
    </row>
    <row r="1514" ht="15.75">
      <c r="B1514" s="229"/>
    </row>
    <row r="1515" ht="15.75">
      <c r="B1515" s="229"/>
    </row>
    <row r="1516" ht="15.75">
      <c r="B1516" s="229"/>
    </row>
    <row r="1517" ht="15.75">
      <c r="B1517" s="229"/>
    </row>
    <row r="1518" ht="15.75">
      <c r="B1518" s="229"/>
    </row>
    <row r="1519" ht="15.75">
      <c r="B1519" s="229"/>
    </row>
    <row r="1520" ht="15.75">
      <c r="B1520" s="229"/>
    </row>
    <row r="1521" ht="15.75">
      <c r="B1521" s="229"/>
    </row>
    <row r="1522" ht="15.75">
      <c r="B1522" s="229"/>
    </row>
    <row r="1523" ht="15.75">
      <c r="B1523" s="229"/>
    </row>
    <row r="1524" ht="15.75">
      <c r="B1524" s="229"/>
    </row>
    <row r="1525" ht="15.75">
      <c r="B1525" s="229"/>
    </row>
    <row r="1526" ht="15.75">
      <c r="B1526" s="229"/>
    </row>
    <row r="1527" ht="15.75">
      <c r="B1527" s="229"/>
    </row>
    <row r="1528" ht="15.75">
      <c r="B1528" s="229"/>
    </row>
    <row r="1529" ht="15.75">
      <c r="B1529" s="229"/>
    </row>
    <row r="1530" ht="15.75">
      <c r="B1530" s="229"/>
    </row>
    <row r="1531" ht="15.75">
      <c r="B1531" s="229"/>
    </row>
    <row r="1532" ht="15.75">
      <c r="B1532" s="229"/>
    </row>
    <row r="1533" ht="15.75">
      <c r="B1533" s="229"/>
    </row>
    <row r="1534" ht="15.75">
      <c r="B1534" s="229"/>
    </row>
    <row r="1535" ht="15.75">
      <c r="B1535" s="229"/>
    </row>
    <row r="1536" ht="15.75">
      <c r="B1536" s="229"/>
    </row>
    <row r="1537" ht="15.75">
      <c r="B1537" s="229"/>
    </row>
    <row r="1538" ht="15.75">
      <c r="B1538" s="229"/>
    </row>
    <row r="1539" ht="15.75">
      <c r="B1539" s="229"/>
    </row>
    <row r="1540" ht="15.75">
      <c r="B1540" s="229"/>
    </row>
    <row r="1541" ht="15.75">
      <c r="B1541" s="229"/>
    </row>
    <row r="1542" ht="15.75">
      <c r="B1542" s="229"/>
    </row>
    <row r="1543" ht="15.75">
      <c r="B1543" s="229"/>
    </row>
    <row r="1544" ht="15.75">
      <c r="B1544" s="229"/>
    </row>
    <row r="1545" ht="15.75">
      <c r="B1545" s="229"/>
    </row>
    <row r="1546" ht="15.75">
      <c r="B1546" s="229"/>
    </row>
    <row r="1547" ht="15.75">
      <c r="B1547" s="229"/>
    </row>
    <row r="1548" ht="15.75">
      <c r="B1548" s="229"/>
    </row>
  </sheetData>
  <sheetProtection/>
  <mergeCells count="12">
    <mergeCell ref="A72:D72"/>
    <mergeCell ref="D59:D60"/>
    <mergeCell ref="A4:D4"/>
    <mergeCell ref="D38:D46"/>
    <mergeCell ref="D27:D32"/>
    <mergeCell ref="D48:D54"/>
    <mergeCell ref="D9:D10"/>
    <mergeCell ref="D15:D16"/>
    <mergeCell ref="D35:D36"/>
    <mergeCell ref="D18:D25"/>
    <mergeCell ref="A12:A13"/>
    <mergeCell ref="D12:D13"/>
  </mergeCells>
  <printOptions/>
  <pageMargins left="0.63" right="0" top="0.16" bottom="0" header="0.16" footer="0.1968503937007874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6">
      <selection activeCell="G20" sqref="G20"/>
    </sheetView>
  </sheetViews>
  <sheetFormatPr defaultColWidth="9.00390625" defaultRowHeight="12.75"/>
  <cols>
    <col min="1" max="1" width="32.25390625" style="0" customWidth="1"/>
    <col min="2" max="2" width="8.25390625" style="0" customWidth="1"/>
    <col min="3" max="3" width="12.375" style="0" customWidth="1"/>
    <col min="4" max="4" width="11.00390625" style="0" customWidth="1"/>
    <col min="5" max="5" width="11.125" style="0" customWidth="1"/>
  </cols>
  <sheetData>
    <row r="1" spans="1:6" ht="15.75">
      <c r="A1" s="3"/>
      <c r="B1" s="3"/>
      <c r="C1" s="3"/>
      <c r="D1" s="3"/>
      <c r="E1" s="3"/>
      <c r="F1" s="3" t="s">
        <v>916</v>
      </c>
    </row>
    <row r="2" spans="1:6" ht="42" customHeight="1">
      <c r="A2" s="1195" t="s">
        <v>914</v>
      </c>
      <c r="B2" s="1195"/>
      <c r="C2" s="1195"/>
      <c r="D2" s="1195"/>
      <c r="E2" s="1195"/>
      <c r="F2" s="1195"/>
    </row>
    <row r="3" spans="1:6" ht="23.25" customHeight="1">
      <c r="A3" s="3"/>
      <c r="B3" s="3"/>
      <c r="C3" s="3"/>
      <c r="D3" s="3"/>
      <c r="E3" s="3"/>
      <c r="F3" s="3"/>
    </row>
    <row r="4" spans="1:6" ht="143.25" customHeight="1">
      <c r="A4" s="1191"/>
      <c r="B4" s="1190" t="s">
        <v>36</v>
      </c>
      <c r="C4" s="1192" t="s">
        <v>956</v>
      </c>
      <c r="D4" s="1193"/>
      <c r="E4" s="1194"/>
      <c r="F4" s="1190" t="s">
        <v>62</v>
      </c>
    </row>
    <row r="5" spans="1:6" ht="63.75" customHeight="1">
      <c r="A5" s="1196"/>
      <c r="B5" s="1191"/>
      <c r="C5" s="689" t="s">
        <v>908</v>
      </c>
      <c r="D5" s="689" t="s">
        <v>909</v>
      </c>
      <c r="E5" s="689" t="s">
        <v>910</v>
      </c>
      <c r="F5" s="1191"/>
    </row>
    <row r="6" spans="1:6" ht="126">
      <c r="A6" s="152" t="s">
        <v>136</v>
      </c>
      <c r="B6" s="447" t="s">
        <v>953</v>
      </c>
      <c r="C6" s="687">
        <f>SUM(C7:C14)</f>
        <v>0</v>
      </c>
      <c r="D6" s="687">
        <f>SUM(D7:D14)</f>
        <v>0</v>
      </c>
      <c r="E6" s="687">
        <f>SUM(E7:E14)</f>
        <v>0</v>
      </c>
      <c r="F6" s="688">
        <f>SUM(C6:E6)</f>
        <v>0</v>
      </c>
    </row>
    <row r="7" spans="1:6" ht="15.75">
      <c r="A7" s="259" t="s">
        <v>946</v>
      </c>
      <c r="B7" s="447" t="s">
        <v>953</v>
      </c>
      <c r="C7" s="447"/>
      <c r="D7" s="687">
        <v>6</v>
      </c>
      <c r="E7" s="447">
        <v>22.5</v>
      </c>
      <c r="F7" s="688">
        <f aca="true" t="shared" si="0" ref="F7:F14">SUM(C7:E7)</f>
        <v>28.5</v>
      </c>
    </row>
    <row r="8" spans="1:6" ht="15.75">
      <c r="A8" s="259" t="s">
        <v>947</v>
      </c>
      <c r="B8" s="447" t="s">
        <v>953</v>
      </c>
      <c r="C8" s="687">
        <v>6</v>
      </c>
      <c r="D8" s="687">
        <v>18</v>
      </c>
      <c r="E8" s="687">
        <v>46</v>
      </c>
      <c r="F8" s="688">
        <f t="shared" si="0"/>
        <v>70</v>
      </c>
    </row>
    <row r="9" spans="1:6" ht="15.75">
      <c r="A9" s="259" t="s">
        <v>915</v>
      </c>
      <c r="B9" s="447" t="s">
        <v>953</v>
      </c>
      <c r="C9" s="687"/>
      <c r="D9" s="687"/>
      <c r="E9" s="687">
        <v>18</v>
      </c>
      <c r="F9" s="688">
        <f t="shared" si="0"/>
        <v>18</v>
      </c>
    </row>
    <row r="10" spans="1:6" ht="15.75">
      <c r="A10" s="259" t="s">
        <v>948</v>
      </c>
      <c r="B10" s="447" t="s">
        <v>953</v>
      </c>
      <c r="C10" s="687">
        <v>9</v>
      </c>
      <c r="D10" s="687">
        <v>6</v>
      </c>
      <c r="E10" s="687">
        <v>54.5</v>
      </c>
      <c r="F10" s="688">
        <f t="shared" si="0"/>
        <v>69.5</v>
      </c>
    </row>
    <row r="11" spans="1:6" ht="15.75">
      <c r="A11" s="259" t="s">
        <v>949</v>
      </c>
      <c r="B11" s="447" t="s">
        <v>953</v>
      </c>
      <c r="C11" s="687">
        <v>6</v>
      </c>
      <c r="D11" s="687">
        <v>16</v>
      </c>
      <c r="E11" s="687">
        <v>57.5</v>
      </c>
      <c r="F11" s="688">
        <f t="shared" si="0"/>
        <v>79.5</v>
      </c>
    </row>
    <row r="12" spans="1:6" ht="15.75">
      <c r="A12" s="259" t="s">
        <v>950</v>
      </c>
      <c r="B12" s="447" t="s">
        <v>953</v>
      </c>
      <c r="C12" s="447"/>
      <c r="D12" s="687">
        <v>4</v>
      </c>
      <c r="E12" s="687">
        <v>4</v>
      </c>
      <c r="F12" s="688">
        <f t="shared" si="0"/>
        <v>8</v>
      </c>
    </row>
    <row r="13" spans="1:6" ht="15.75">
      <c r="A13" s="259" t="s">
        <v>951</v>
      </c>
      <c r="B13" s="447" t="s">
        <v>953</v>
      </c>
      <c r="C13" s="447"/>
      <c r="D13" s="687">
        <v>12</v>
      </c>
      <c r="E13" s="687">
        <v>11.5</v>
      </c>
      <c r="F13" s="688">
        <f t="shared" si="0"/>
        <v>23.5</v>
      </c>
    </row>
    <row r="14" spans="1:6" ht="31.5">
      <c r="A14" s="152" t="s">
        <v>952</v>
      </c>
      <c r="B14" s="447" t="s">
        <v>953</v>
      </c>
      <c r="C14" s="687">
        <v>-21</v>
      </c>
      <c r="D14" s="687">
        <v>-62</v>
      </c>
      <c r="E14" s="687">
        <v>-214</v>
      </c>
      <c r="F14" s="688">
        <f t="shared" si="0"/>
        <v>-297</v>
      </c>
    </row>
    <row r="15" spans="1:6" ht="15.75">
      <c r="A15" s="3"/>
      <c r="B15" s="3"/>
      <c r="C15" s="3"/>
      <c r="D15" s="3"/>
      <c r="E15" s="3"/>
      <c r="F15" s="3"/>
    </row>
    <row r="16" spans="1:6" ht="15.75">
      <c r="A16" s="3"/>
      <c r="B16" s="3"/>
      <c r="C16" s="3"/>
      <c r="D16" s="3"/>
      <c r="E16" s="3"/>
      <c r="F16" s="3"/>
    </row>
    <row r="17" spans="1:6" ht="15.75">
      <c r="A17" s="3"/>
      <c r="B17" s="3"/>
      <c r="C17" s="3"/>
      <c r="D17" s="3"/>
      <c r="E17" s="3"/>
      <c r="F17" s="3"/>
    </row>
    <row r="18" spans="1:6" ht="15.75">
      <c r="A18" s="3"/>
      <c r="B18" s="3"/>
      <c r="C18" s="3"/>
      <c r="D18" s="3"/>
      <c r="E18" s="3"/>
      <c r="F18" s="3"/>
    </row>
    <row r="19" spans="1:6" ht="15.75">
      <c r="A19" s="3"/>
      <c r="B19" s="3"/>
      <c r="C19" s="3"/>
      <c r="D19" s="3"/>
      <c r="E19" s="3"/>
      <c r="F19" s="3"/>
    </row>
    <row r="20" spans="1:6" ht="15.75">
      <c r="A20" s="3"/>
      <c r="B20" s="3"/>
      <c r="C20" s="3"/>
      <c r="D20" s="3"/>
      <c r="E20" s="3"/>
      <c r="F20" s="3"/>
    </row>
    <row r="21" spans="1:6" ht="15.75">
      <c r="A21" s="3"/>
      <c r="B21" s="3"/>
      <c r="C21" s="3"/>
      <c r="D21" s="3"/>
      <c r="E21" s="3"/>
      <c r="F21" s="3"/>
    </row>
    <row r="22" spans="1:6" ht="15.75">
      <c r="A22" s="3"/>
      <c r="B22" s="3"/>
      <c r="C22" s="3"/>
      <c r="D22" s="3"/>
      <c r="E22" s="3"/>
      <c r="F22" s="3"/>
    </row>
    <row r="23" spans="1:6" ht="15.75">
      <c r="A23" s="3"/>
      <c r="B23" s="3"/>
      <c r="C23" s="3"/>
      <c r="D23" s="3"/>
      <c r="E23" s="3"/>
      <c r="F23" s="3"/>
    </row>
    <row r="24" spans="1:6" ht="15.75">
      <c r="A24" s="3"/>
      <c r="B24" s="3"/>
      <c r="C24" s="3"/>
      <c r="D24" s="3"/>
      <c r="E24" s="3"/>
      <c r="F24" s="3"/>
    </row>
    <row r="25" spans="1:6" ht="15.75">
      <c r="A25" s="3"/>
      <c r="B25" s="3"/>
      <c r="C25" s="3"/>
      <c r="D25" s="3"/>
      <c r="E25" s="3"/>
      <c r="F25" s="3"/>
    </row>
    <row r="26" spans="1:6" ht="15.75">
      <c r="A26" s="3"/>
      <c r="B26" s="3"/>
      <c r="C26" s="3"/>
      <c r="D26" s="3"/>
      <c r="E26" s="3"/>
      <c r="F26" s="3"/>
    </row>
    <row r="27" spans="1:6" ht="15.75">
      <c r="A27" s="3"/>
      <c r="B27" s="3"/>
      <c r="C27" s="3"/>
      <c r="D27" s="3"/>
      <c r="E27" s="3"/>
      <c r="F27" s="3"/>
    </row>
    <row r="28" spans="1:6" ht="15.75">
      <c r="A28" s="3"/>
      <c r="B28" s="3"/>
      <c r="C28" s="3"/>
      <c r="D28" s="3"/>
      <c r="E28" s="3"/>
      <c r="F28" s="3"/>
    </row>
    <row r="29" spans="1:6" ht="15.75">
      <c r="A29" s="3"/>
      <c r="B29" s="3"/>
      <c r="C29" s="3"/>
      <c r="D29" s="3"/>
      <c r="E29" s="3"/>
      <c r="F29" s="3"/>
    </row>
    <row r="30" spans="1:6" ht="15.75">
      <c r="A30" s="3"/>
      <c r="B30" s="3"/>
      <c r="C30" s="3"/>
      <c r="D30" s="3"/>
      <c r="E30" s="3"/>
      <c r="F30" s="3"/>
    </row>
    <row r="31" spans="1:6" ht="15.75">
      <c r="A31" s="3"/>
      <c r="B31" s="3"/>
      <c r="C31" s="3"/>
      <c r="D31" s="3"/>
      <c r="E31" s="3"/>
      <c r="F31" s="3"/>
    </row>
    <row r="32" spans="1:6" ht="15.75">
      <c r="A32" s="3"/>
      <c r="B32" s="3"/>
      <c r="C32" s="3"/>
      <c r="D32" s="3"/>
      <c r="E32" s="3"/>
      <c r="F32" s="3"/>
    </row>
    <row r="33" spans="1:6" ht="15.75">
      <c r="A33" s="3"/>
      <c r="B33" s="3"/>
      <c r="C33" s="3"/>
      <c r="D33" s="3"/>
      <c r="E33" s="3"/>
      <c r="F33" s="3"/>
    </row>
  </sheetData>
  <mergeCells count="5">
    <mergeCell ref="F4:F5"/>
    <mergeCell ref="C4:E4"/>
    <mergeCell ref="A2:F2"/>
    <mergeCell ref="A4:A5"/>
    <mergeCell ref="B4:B5"/>
  </mergeCells>
  <printOptions/>
  <pageMargins left="0.92" right="0.32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0">
      <selection activeCell="D17" sqref="D17"/>
    </sheetView>
  </sheetViews>
  <sheetFormatPr defaultColWidth="9.00390625" defaultRowHeight="12.75"/>
  <cols>
    <col min="1" max="1" width="43.625" style="0" customWidth="1"/>
    <col min="3" max="3" width="11.25390625" style="0" customWidth="1"/>
    <col min="4" max="4" width="35.625" style="0" customWidth="1"/>
  </cols>
  <sheetData>
    <row r="1" spans="1:4" ht="58.5" customHeight="1">
      <c r="A1" s="1203" t="s">
        <v>228</v>
      </c>
      <c r="B1" s="1203"/>
      <c r="C1" s="1203"/>
      <c r="D1" s="1203"/>
    </row>
    <row r="2" spans="1:4" ht="32.25" customHeight="1">
      <c r="A2" s="3"/>
      <c r="B2" s="3"/>
      <c r="C2" s="3"/>
      <c r="D2" s="3"/>
    </row>
    <row r="3" spans="1:4" ht="24.75" customHeight="1">
      <c r="A3" s="1204" t="s">
        <v>653</v>
      </c>
      <c r="B3" s="1206" t="s">
        <v>36</v>
      </c>
      <c r="C3" s="1206" t="s">
        <v>90</v>
      </c>
      <c r="D3" s="1206" t="s">
        <v>38</v>
      </c>
    </row>
    <row r="4" spans="1:4" ht="27" customHeight="1">
      <c r="A4" s="1205"/>
      <c r="B4" s="1207"/>
      <c r="C4" s="1207"/>
      <c r="D4" s="1206"/>
    </row>
    <row r="5" spans="1:4" ht="27" customHeight="1">
      <c r="A5" s="1197" t="s">
        <v>239</v>
      </c>
      <c r="B5" s="1198"/>
      <c r="C5" s="1198"/>
      <c r="D5" s="1199"/>
    </row>
    <row r="6" spans="1:4" ht="27.75" customHeight="1">
      <c r="A6" s="814" t="s">
        <v>749</v>
      </c>
      <c r="B6" s="822" t="s">
        <v>40</v>
      </c>
      <c r="C6" s="739">
        <f>SUM(C7)</f>
        <v>8.1</v>
      </c>
      <c r="D6" s="1200" t="s">
        <v>651</v>
      </c>
    </row>
    <row r="7" spans="1:4" ht="29.25" customHeight="1">
      <c r="A7" s="432" t="s">
        <v>399</v>
      </c>
      <c r="B7" s="731" t="s">
        <v>40</v>
      </c>
      <c r="C7" s="815">
        <v>8.1</v>
      </c>
      <c r="D7" s="1201"/>
    </row>
    <row r="8" spans="1:4" ht="32.25" customHeight="1">
      <c r="A8" s="814" t="s">
        <v>754</v>
      </c>
      <c r="B8" s="816" t="s">
        <v>41</v>
      </c>
      <c r="C8" s="738">
        <f>SUM(C9)</f>
        <v>434.8</v>
      </c>
      <c r="D8" s="1201"/>
    </row>
    <row r="9" spans="1:4" ht="33.75" customHeight="1">
      <c r="A9" s="432" t="s">
        <v>209</v>
      </c>
      <c r="B9" s="817" t="s">
        <v>41</v>
      </c>
      <c r="C9" s="818">
        <v>434.8</v>
      </c>
      <c r="D9" s="1201"/>
    </row>
    <row r="10" spans="1:4" ht="33.75" customHeight="1">
      <c r="A10" s="814" t="s">
        <v>676</v>
      </c>
      <c r="B10" s="816" t="s">
        <v>716</v>
      </c>
      <c r="C10" s="738">
        <f>SUM(C11)</f>
        <v>45.8</v>
      </c>
      <c r="D10" s="1201"/>
    </row>
    <row r="11" spans="1:4" ht="37.5" customHeight="1">
      <c r="A11" s="432" t="s">
        <v>786</v>
      </c>
      <c r="B11" s="817" t="s">
        <v>716</v>
      </c>
      <c r="C11" s="818">
        <v>45.8</v>
      </c>
      <c r="D11" s="1201"/>
    </row>
    <row r="12" spans="1:4" ht="37.5" customHeight="1">
      <c r="A12" s="814" t="s">
        <v>706</v>
      </c>
      <c r="B12" s="817"/>
      <c r="C12" s="733">
        <f>SUM(C6+C8+C10)</f>
        <v>488.70000000000005</v>
      </c>
      <c r="D12" s="1202"/>
    </row>
    <row r="13" spans="1:4" ht="37.5" customHeight="1">
      <c r="A13" s="1197" t="s">
        <v>705</v>
      </c>
      <c r="B13" s="1198"/>
      <c r="C13" s="1198"/>
      <c r="D13" s="1199"/>
    </row>
    <row r="14" spans="1:4" ht="19.5" customHeight="1">
      <c r="A14" s="876" t="s">
        <v>647</v>
      </c>
      <c r="B14" s="816" t="s">
        <v>92</v>
      </c>
      <c r="C14" s="875">
        <f>SUM(C15)</f>
        <v>4038</v>
      </c>
      <c r="D14" s="1031"/>
    </row>
    <row r="15" spans="1:4" ht="48.75" customHeight="1">
      <c r="A15" s="877" t="s">
        <v>631</v>
      </c>
      <c r="B15" s="817" t="s">
        <v>92</v>
      </c>
      <c r="C15" s="874">
        <v>4038</v>
      </c>
      <c r="D15" s="1031" t="s">
        <v>203</v>
      </c>
    </row>
    <row r="16" spans="1:4" ht="48.75" customHeight="1">
      <c r="A16" s="814" t="s">
        <v>749</v>
      </c>
      <c r="B16" s="816" t="s">
        <v>40</v>
      </c>
      <c r="C16" s="1035">
        <f>SUM(C17)</f>
        <v>1239.7</v>
      </c>
      <c r="D16" s="1034"/>
    </row>
    <row r="17" spans="1:4" ht="37.5" customHeight="1">
      <c r="A17" s="877" t="s">
        <v>631</v>
      </c>
      <c r="B17" s="817" t="s">
        <v>40</v>
      </c>
      <c r="C17" s="1032">
        <v>1239.7</v>
      </c>
      <c r="D17" s="1033" t="s">
        <v>954</v>
      </c>
    </row>
    <row r="18" spans="1:4" ht="37.5" customHeight="1">
      <c r="A18" s="814" t="s">
        <v>706</v>
      </c>
      <c r="B18" s="817"/>
      <c r="C18" s="1036">
        <f>SUM(C14+C16)</f>
        <v>5277.7</v>
      </c>
      <c r="D18" s="1033"/>
    </row>
    <row r="19" spans="1:4" ht="25.5" customHeight="1">
      <c r="A19" s="738" t="s">
        <v>730</v>
      </c>
      <c r="B19" s="818"/>
      <c r="C19" s="733">
        <f>SUM(C12+C18)</f>
        <v>5766.4</v>
      </c>
      <c r="D19" s="818"/>
    </row>
    <row r="20" spans="1:4" ht="125.25" customHeight="1">
      <c r="A20" s="819" t="s">
        <v>290</v>
      </c>
      <c r="B20" s="397"/>
      <c r="C20" s="397"/>
      <c r="D20" s="397"/>
    </row>
    <row r="21" spans="1:4" ht="39" customHeight="1">
      <c r="A21" s="820" t="s">
        <v>652</v>
      </c>
      <c r="B21" s="707"/>
      <c r="C21" s="397"/>
      <c r="D21" s="397"/>
    </row>
    <row r="22" spans="1:4" ht="15">
      <c r="A22" s="397"/>
      <c r="B22" s="397"/>
      <c r="C22" s="397"/>
      <c r="D22" s="397"/>
    </row>
    <row r="23" spans="1:4" ht="15">
      <c r="A23" s="397"/>
      <c r="B23" s="397"/>
      <c r="C23" s="397"/>
      <c r="D23" s="397"/>
    </row>
    <row r="24" spans="1:4" ht="15.75">
      <c r="A24" s="3"/>
      <c r="B24" s="3"/>
      <c r="C24" s="3"/>
      <c r="D24" s="3"/>
    </row>
    <row r="25" spans="1:4" ht="15">
      <c r="A25" s="813"/>
      <c r="B25" s="813"/>
      <c r="C25" s="813"/>
      <c r="D25" s="813"/>
    </row>
    <row r="26" spans="1:4" ht="15">
      <c r="A26" s="813"/>
      <c r="B26" s="813"/>
      <c r="C26" s="813"/>
      <c r="D26" s="813"/>
    </row>
    <row r="27" spans="1:4" ht="15">
      <c r="A27" s="813"/>
      <c r="B27" s="813"/>
      <c r="C27" s="813"/>
      <c r="D27" s="813"/>
    </row>
    <row r="28" spans="1:4" ht="15">
      <c r="A28" s="813"/>
      <c r="B28" s="813"/>
      <c r="C28" s="813"/>
      <c r="D28" s="813"/>
    </row>
    <row r="29" spans="1:4" ht="15">
      <c r="A29" s="813"/>
      <c r="B29" s="813"/>
      <c r="C29" s="813"/>
      <c r="D29" s="813"/>
    </row>
    <row r="30" spans="1:4" ht="15">
      <c r="A30" s="813"/>
      <c r="B30" s="813"/>
      <c r="C30" s="813"/>
      <c r="D30" s="813"/>
    </row>
    <row r="31" spans="1:4" ht="15">
      <c r="A31" s="813"/>
      <c r="B31" s="813"/>
      <c r="C31" s="813"/>
      <c r="D31" s="813"/>
    </row>
    <row r="32" spans="1:4" ht="15">
      <c r="A32" s="813"/>
      <c r="B32" s="813"/>
      <c r="C32" s="813"/>
      <c r="D32" s="813"/>
    </row>
    <row r="33" spans="1:4" ht="15">
      <c r="A33" s="813"/>
      <c r="B33" s="813"/>
      <c r="C33" s="813"/>
      <c r="D33" s="813"/>
    </row>
    <row r="34" spans="1:4" ht="15">
      <c r="A34" s="813"/>
      <c r="B34" s="813"/>
      <c r="C34" s="813"/>
      <c r="D34" s="813"/>
    </row>
    <row r="35" spans="1:4" ht="15">
      <c r="A35" s="813"/>
      <c r="B35" s="813"/>
      <c r="C35" s="813"/>
      <c r="D35" s="813"/>
    </row>
    <row r="36" spans="1:4" ht="15">
      <c r="A36" s="813"/>
      <c r="B36" s="813"/>
      <c r="C36" s="813"/>
      <c r="D36" s="813"/>
    </row>
    <row r="37" spans="1:4" ht="15">
      <c r="A37" s="813"/>
      <c r="B37" s="813"/>
      <c r="C37" s="813"/>
      <c r="D37" s="813"/>
    </row>
    <row r="38" spans="1:4" ht="15">
      <c r="A38" s="813"/>
      <c r="B38" s="813"/>
      <c r="C38" s="813"/>
      <c r="D38" s="813"/>
    </row>
    <row r="39" spans="1:4" ht="15">
      <c r="A39" s="813"/>
      <c r="B39" s="813"/>
      <c r="C39" s="813"/>
      <c r="D39" s="813"/>
    </row>
    <row r="40" spans="1:4" ht="15">
      <c r="A40" s="813"/>
      <c r="B40" s="813"/>
      <c r="C40" s="813"/>
      <c r="D40" s="813"/>
    </row>
    <row r="41" spans="1:4" ht="15">
      <c r="A41" s="813"/>
      <c r="B41" s="813"/>
      <c r="C41" s="813"/>
      <c r="D41" s="813"/>
    </row>
    <row r="42" spans="1:4" ht="15">
      <c r="A42" s="813"/>
      <c r="B42" s="813"/>
      <c r="C42" s="813"/>
      <c r="D42" s="813"/>
    </row>
    <row r="43" spans="1:4" ht="15">
      <c r="A43" s="813"/>
      <c r="B43" s="813"/>
      <c r="C43" s="813"/>
      <c r="D43" s="813"/>
    </row>
    <row r="44" spans="1:4" ht="15">
      <c r="A44" s="813"/>
      <c r="B44" s="813"/>
      <c r="C44" s="813"/>
      <c r="D44" s="813"/>
    </row>
    <row r="45" spans="1:4" ht="15">
      <c r="A45" s="813"/>
      <c r="B45" s="813"/>
      <c r="C45" s="813"/>
      <c r="D45" s="813"/>
    </row>
    <row r="46" spans="1:4" ht="15">
      <c r="A46" s="813"/>
      <c r="B46" s="813"/>
      <c r="C46" s="813"/>
      <c r="D46" s="813"/>
    </row>
    <row r="47" spans="1:4" ht="15">
      <c r="A47" s="813"/>
      <c r="B47" s="813"/>
      <c r="C47" s="813"/>
      <c r="D47" s="813"/>
    </row>
    <row r="48" spans="1:4" ht="15">
      <c r="A48" s="813"/>
      <c r="B48" s="813"/>
      <c r="C48" s="813"/>
      <c r="D48" s="813"/>
    </row>
  </sheetData>
  <mergeCells count="8">
    <mergeCell ref="A5:D5"/>
    <mergeCell ref="A13:D13"/>
    <mergeCell ref="D6:D12"/>
    <mergeCell ref="A1:D1"/>
    <mergeCell ref="A3:A4"/>
    <mergeCell ref="B3:B4"/>
    <mergeCell ref="C3:C4"/>
    <mergeCell ref="D3:D4"/>
  </mergeCells>
  <printOptions/>
  <pageMargins left="0.6" right="0.16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Nateikina</cp:lastModifiedBy>
  <cp:lastPrinted>2010-09-27T10:27:45Z</cp:lastPrinted>
  <dcterms:created xsi:type="dcterms:W3CDTF">2007-10-12T07:56:09Z</dcterms:created>
  <dcterms:modified xsi:type="dcterms:W3CDTF">2010-09-28T03:43:14Z</dcterms:modified>
  <cp:category/>
  <cp:version/>
  <cp:contentType/>
  <cp:contentStatus/>
</cp:coreProperties>
</file>